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 Drive\DipangkortTawee\1. งานพัสดุ\3.จัดจ้าง\ปีงบประมาณ 2566\สัญญาจ้าง\3-2565 ปรับปรุงซ่อมแซมอาคารเรียนอาคารอเนกประสงค์ 3 ชั้น\0. รายการปริมาณงาณและราคาที่ขอจัดสรร\"/>
    </mc:Choice>
  </mc:AlternateContent>
  <xr:revisionPtr revIDLastSave="0" documentId="13_ncr:1_{40AE952F-9E81-422F-B134-498E58C243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ปร.4(ก)" sheetId="3" r:id="rId1"/>
    <sheet name="ปร.5" sheetId="2" r:id="rId2"/>
    <sheet name="ปร.6" sheetId="1" r:id="rId3"/>
    <sheet name="(Factor F)" sheetId="9" r:id="rId4"/>
    <sheet name="Sheet1" sheetId="10" state="hidden" r:id="rId5"/>
  </sheets>
  <definedNames>
    <definedName name="_xlnm.Print_Area" localSheetId="3">'(Factor F)'!$A$1:$L$35</definedName>
    <definedName name="_xlnm.Print_Titles" localSheetId="0">'ปร.4(ก)'!$1:$6</definedName>
  </definedNames>
  <calcPr calcId="191029"/>
</workbook>
</file>

<file path=xl/calcChain.xml><?xml version="1.0" encoding="utf-8"?>
<calcChain xmlns="http://schemas.openxmlformats.org/spreadsheetml/2006/main">
  <c r="V6" i="9" l="1"/>
  <c r="L7" i="9"/>
  <c r="L13" i="9"/>
  <c r="L30" i="9"/>
  <c r="L28" i="9"/>
  <c r="K12" i="3"/>
  <c r="K11" i="3"/>
  <c r="K10" i="3"/>
  <c r="K9" i="3"/>
  <c r="K8" i="3"/>
  <c r="K7" i="3"/>
  <c r="I12" i="3"/>
  <c r="I11" i="3"/>
  <c r="I10" i="3"/>
  <c r="L10" i="3" s="1"/>
  <c r="I9" i="3"/>
  <c r="I8" i="3"/>
  <c r="I7" i="3"/>
  <c r="L29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2" i="9"/>
  <c r="L11" i="9"/>
  <c r="L10" i="9"/>
  <c r="L9" i="9"/>
  <c r="L8" i="9"/>
  <c r="A11" i="1"/>
  <c r="L8" i="3" l="1"/>
  <c r="K13" i="3"/>
  <c r="I13" i="3"/>
  <c r="L11" i="3"/>
  <c r="L12" i="3"/>
  <c r="L9" i="3"/>
  <c r="L7" i="3"/>
  <c r="L13" i="3" l="1"/>
  <c r="P7" i="9" l="1"/>
  <c r="P10" i="9" s="1"/>
  <c r="H17" i="9" s="1"/>
  <c r="H16" i="9"/>
  <c r="G25" i="9"/>
  <c r="P9" i="9"/>
  <c r="G22" i="9" s="1"/>
  <c r="P11" i="9" l="1"/>
  <c r="H18" i="9" s="1"/>
  <c r="I22" i="9"/>
  <c r="G23" i="9"/>
  <c r="R10" i="9"/>
  <c r="H19" i="9" l="1"/>
  <c r="C22" i="9"/>
  <c r="A22" i="9"/>
  <c r="E23" i="9"/>
  <c r="R11" i="9"/>
  <c r="E22" i="9" l="1"/>
  <c r="P17" i="9" s="1"/>
  <c r="P18" i="9" s="1"/>
  <c r="P19" i="9" s="1"/>
  <c r="G26" i="9" s="1"/>
  <c r="M10" i="2" s="1"/>
  <c r="M18" i="2" s="1"/>
  <c r="M19" i="2" s="1"/>
  <c r="H20" i="9"/>
  <c r="A19" i="2" l="1"/>
  <c r="H20" i="1"/>
  <c r="B21" i="1" s="1"/>
</calcChain>
</file>

<file path=xl/sharedStrings.xml><?xml version="1.0" encoding="utf-8"?>
<sst xmlns="http://schemas.openxmlformats.org/spreadsheetml/2006/main" count="188" uniqueCount="112">
  <si>
    <t>สถานที่ก่อสร้าง</t>
  </si>
  <si>
    <t>หน่วยงาน</t>
  </si>
  <si>
    <t>ประมาณราคาเมื่อวันที่</t>
  </si>
  <si>
    <t>ลำดับที่</t>
  </si>
  <si>
    <t>รายการ</t>
  </si>
  <si>
    <t>หมายเหตุ</t>
  </si>
  <si>
    <t>เงื่อนไข</t>
  </si>
  <si>
    <t>สรุป</t>
  </si>
  <si>
    <t>ประมาณราคาโดย</t>
  </si>
  <si>
    <t>จังหวัด</t>
  </si>
  <si>
    <t xml:space="preserve">รวมค่าก่อสร้างเป็นเงินทั้งสิ้น   </t>
  </si>
  <si>
    <t>**</t>
  </si>
  <si>
    <t>£</t>
  </si>
  <si>
    <t>จำนวน</t>
  </si>
  <si>
    <t>แผ่น</t>
  </si>
  <si>
    <t xml:space="preserve">   เงินล่วงหน้าจ่าย...................</t>
  </si>
  <si>
    <t xml:space="preserve">   เงินประกันผลงานหัก..........</t>
  </si>
  <si>
    <t xml:space="preserve">   ดอกเบี้ยเงินกู้........................</t>
  </si>
  <si>
    <t xml:space="preserve">   ค่าภาษีมูลค่าเพิ่ม.................</t>
  </si>
  <si>
    <t>หน่วย</t>
  </si>
  <si>
    <t>ตร.ม.</t>
  </si>
  <si>
    <t>ค่าแรงงาน</t>
  </si>
  <si>
    <t>จำนวนเงิน</t>
  </si>
  <si>
    <t>รวมค่าวัสดุ  และค่าแรงงาน</t>
  </si>
  <si>
    <t>ค่าวัสดุ</t>
  </si>
  <si>
    <t>ค่าก่อสร้าง</t>
  </si>
  <si>
    <t>หน่วย : บาท</t>
  </si>
  <si>
    <t xml:space="preserve">  รวมค่าก่อสร้าง</t>
  </si>
  <si>
    <t>ค่างานต้นทุน</t>
  </si>
  <si>
    <t>...............................................................................................</t>
  </si>
  <si>
    <t>ราคาต่อหน่วย</t>
  </si>
  <si>
    <t>Factor  F</t>
  </si>
  <si>
    <t>ยอดสุทธิ</t>
  </si>
  <si>
    <t xml:space="preserve"> -</t>
  </si>
  <si>
    <t>แบบ ปร.5(ก)</t>
  </si>
  <si>
    <t>สรุปรายการปริมาณงานและราคา</t>
  </si>
  <si>
    <t>ค่างาน(ทุน)</t>
  </si>
  <si>
    <t>FACTOR F</t>
  </si>
  <si>
    <t>ล้านบาท</t>
  </si>
  <si>
    <t>&lt;0.5</t>
  </si>
  <si>
    <t>สูตรคำนวณหาค่า FACTOR  F</t>
  </si>
  <si>
    <t>( C - B )</t>
  </si>
  <si>
    <t>A = ค่าวัสดุและแรงงานต้นทุน</t>
  </si>
  <si>
    <t>B = ค่างานตัวต่ำกว่าต้นทุน</t>
  </si>
  <si>
    <t>C = ค่างานตัวสูงกว่าต้นทุน</t>
  </si>
  <si>
    <t>D = Factor F ของค่างานตัวต่ำกว่าต้นทุน</t>
  </si>
  <si>
    <t>E = Factor F ของค่างานตัวสูงกว่าต้นทุน</t>
  </si>
  <si>
    <t>&gt;500</t>
  </si>
  <si>
    <t>ตารางแสดงการคำนวณหาค่า FACTOR F งานอาคาร</t>
  </si>
  <si>
    <t>..........................................................................................</t>
  </si>
  <si>
    <r>
      <t xml:space="preserve">สูตรการหาค่า Factor F = D - </t>
    </r>
    <r>
      <rPr>
        <b/>
        <sz val="16"/>
        <color indexed="8"/>
        <rFont val="Symbol"/>
        <family val="1"/>
        <charset val="2"/>
      </rPr>
      <t/>
    </r>
  </si>
  <si>
    <t>}</t>
  </si>
  <si>
    <t>{</t>
  </si>
  <si>
    <t>บาท</t>
  </si>
  <si>
    <t>1. กรณีค่างานอยู่ระหว่างช่วงของค่างานต้นทุนที่กำหนด ให้เทียบอัตราส่วนเพื่อหาค่า Factor F</t>
  </si>
  <si>
    <r>
      <t>[</t>
    </r>
    <r>
      <rPr>
        <sz val="16"/>
        <color indexed="8"/>
        <rFont val="TH SarabunPSK"/>
        <family val="2"/>
      </rPr>
      <t>( D - E ) x ( A - B )</t>
    </r>
    <r>
      <rPr>
        <sz val="22"/>
        <color indexed="8"/>
        <rFont val="TH SarabunPSK"/>
        <family val="2"/>
      </rPr>
      <t>]</t>
    </r>
  </si>
  <si>
    <t>2. ถ้าเป็นงานเงินกู้ให้ใช้ Factor F ในช่อง " รวมในรูป Factor "</t>
  </si>
  <si>
    <t>a =</t>
  </si>
  <si>
    <t xml:space="preserve"> </t>
  </si>
  <si>
    <t>b =</t>
  </si>
  <si>
    <t xml:space="preserve">c = </t>
  </si>
  <si>
    <t xml:space="preserve">d = </t>
  </si>
  <si>
    <t xml:space="preserve">e = </t>
  </si>
  <si>
    <t>เมื่อ</t>
  </si>
  <si>
    <t xml:space="preserve"> =</t>
  </si>
  <si>
    <t>แทนค่า</t>
  </si>
  <si>
    <t>(</t>
  </si>
  <si>
    <t>)</t>
  </si>
  <si>
    <t>)   X   (</t>
  </si>
  <si>
    <t>สรุปค่าต้นทุนงาน</t>
  </si>
  <si>
    <t>ค่า FACTOR F เท่ากับ</t>
  </si>
  <si>
    <t xml:space="preserve"> -  (</t>
  </si>
  <si>
    <t>เงินล่วงหน้าจ่าย ( ร้อยละ )</t>
  </si>
  <si>
    <t>ค่าประกันผลงาน หัก  (ร้อยละ)</t>
  </si>
  <si>
    <t>ดอกเบี้ยเงินกู้ (ร้อยละ)</t>
  </si>
  <si>
    <t>ค่าภาษีมูลค่าเพิ่ม ( VAT )  (ร้อยละ)</t>
  </si>
  <si>
    <t>แบบ ปร.4 (ก) ที่แนบ</t>
  </si>
  <si>
    <t>(นางสาวฐิติยา  เกตุคำ)</t>
  </si>
  <si>
    <t>(นางสาวขวัญจิตร  ชำนาญกุล)</t>
  </si>
  <si>
    <t>กรรมการ</t>
  </si>
  <si>
    <t>กรรมการและเลขานุการ</t>
  </si>
  <si>
    <t>(นางสาวปิยะพร  ปินะกาพัง)</t>
  </si>
  <si>
    <t>ผู้อำนวยการโรงเรียนฯ</t>
  </si>
  <si>
    <t>โรงเรียนทีปังกรวิทยาพัฒน์ (ทวีวัฒนา) ในพระราชูปถัมภ์ฯ</t>
  </si>
  <si>
    <t>นางสาวฐิติยา  เกตุคำ, นางสาวขวัญจิตร  ชำนาญกุล, นางสาวปิยะพร  ปินะกาพัง</t>
  </si>
  <si>
    <t>ลงชื่อผู้ประมาณราคา</t>
  </si>
  <si>
    <t xml:space="preserve">(1)............................................... </t>
  </si>
  <si>
    <t xml:space="preserve">(2)............................................... </t>
  </si>
  <si>
    <t>(3)...............................................</t>
  </si>
  <si>
    <t>ประธานกรรมการ</t>
  </si>
  <si>
    <t>กรุงเทพมหานคร</t>
  </si>
  <si>
    <t>รหัสวัสดุ</t>
  </si>
  <si>
    <t>รวมค่าวัสดุและค่าแรงงานงานปรับปรุง ซ่อมแซมทั้งหมด</t>
  </si>
  <si>
    <t>งานปรับปรุง/ซ่อมแซม</t>
  </si>
  <si>
    <t>สถานที่</t>
  </si>
  <si>
    <t>ค่าปรับปรุง/ซ่อมแซม</t>
  </si>
  <si>
    <t>สรุปค่าปรับปรุง/ซ่อมแซม</t>
  </si>
  <si>
    <t>สรุปราคาค่าปรับปรุง/ซ่อมแซม</t>
  </si>
  <si>
    <t>แบบ ปร.4 (ก) ปร.5 (ก) ปร.6 และ Factor F  ทั้งหมด</t>
  </si>
  <si>
    <t>31 มกราคม พ.ศ.2566</t>
  </si>
  <si>
    <t>เหล็กฉาก L75x75x6.0 มม.</t>
  </si>
  <si>
    <t>เหล็กกล่อง 100x50x3.2 มม</t>
  </si>
  <si>
    <t>เหล็กกล่อง 50x50x3.2 มม.</t>
  </si>
  <si>
    <t>สีกันสนิม</t>
  </si>
  <si>
    <t>-</t>
  </si>
  <si>
    <t>ท่อน</t>
  </si>
  <si>
    <t>เห็นชอบ   ว่าที่ร้อยตรี</t>
  </si>
  <si>
    <t>เห็นชอบ    ว่าที่ร้อยตรี</t>
  </si>
  <si>
    <t>(สุริยัน  จันทรา)</t>
  </si>
  <si>
    <t>31 มกราคม พ.ศ. 2566</t>
  </si>
  <si>
    <t>โครงหลังคาเหล็กอาคารอเนกประสงค์ 3 ชั้น</t>
  </si>
  <si>
    <t>งานเสริมโครงหลังคาเหล็กอาคารเอนกประสงค์ 3 ชั้น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</si>
</sst>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0.0000"/>
    <numFmt numFmtId="166" formatCode="_-* #,##0_-;\-* #,##0_-;_-* &quot;-&quot;??_-;_-@_-"/>
    <numFmt numFmtId="167" formatCode="[$-101041E]d\ mmmm\ yyyy;@"/>
    <numFmt numFmtId="168" formatCode="_-* #,##0.0000_-;\-* #,##0.0000_-;_-* &quot;-&quot;??_-;_-@_-"/>
    <numFmt numFmtId="169" formatCode="_-* #,##0.00000000_-;\-* #,##0.00000000_-;_-* &quot;-&quot;??_-;_-@_-"/>
    <numFmt numFmtId="170" formatCode="_-* #,##0.00000000000_-;\-* #,##0.00000000000_-;_-* &quot;-&quot;??_-;_-@_-"/>
  </numFmts>
  <fonts count="62">
    <font>
      <sz val="10"/>
      <name val="Arial"/>
      <charset val="222"/>
    </font>
    <font>
      <sz val="10"/>
      <name val="Arial"/>
      <family val="2"/>
    </font>
    <font>
      <sz val="16"/>
      <name val="TH SarabunPSK"/>
      <family val="2"/>
    </font>
    <font>
      <sz val="8"/>
      <name val="Arial"/>
      <family val="2"/>
    </font>
    <font>
      <b/>
      <sz val="16"/>
      <name val="TH SarabunPSK"/>
      <family val="2"/>
    </font>
    <font>
      <b/>
      <u/>
      <sz val="16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8"/>
      <name val="Wingdings 2"/>
      <family val="1"/>
      <charset val="2"/>
    </font>
    <font>
      <sz val="14"/>
      <name val="Cordia New"/>
      <family val="2"/>
      <charset val="66"/>
    </font>
    <font>
      <sz val="13"/>
      <name val="TH SarabunPSK"/>
      <family val="2"/>
    </font>
    <font>
      <u/>
      <sz val="14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0"/>
      <name val="Arial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5"/>
      <name val="TH SarabunPSK"/>
      <family val="2"/>
    </font>
    <font>
      <b/>
      <sz val="17"/>
      <name val="TH SarabunPSK"/>
      <family val="2"/>
    </font>
    <font>
      <b/>
      <sz val="16"/>
      <color indexed="8"/>
      <name val="Symbol"/>
      <family val="1"/>
      <charset val="2"/>
    </font>
    <font>
      <sz val="22"/>
      <color indexed="8"/>
      <name val="TH SarabunPSK"/>
      <family val="2"/>
    </font>
    <font>
      <sz val="36"/>
      <color indexed="8"/>
      <name val="Symbol"/>
      <family val="1"/>
      <charset val="2"/>
    </font>
    <font>
      <sz val="36"/>
      <color indexed="8"/>
      <name val="TH SarabunPSK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63"/>
      <name val="Arial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63"/>
      <name val="TH SarabunPSK"/>
      <family val="2"/>
    </font>
    <font>
      <b/>
      <sz val="16"/>
      <color indexed="14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6"/>
      <color indexed="30"/>
      <name val="TH SarabunPSK"/>
      <family val="2"/>
    </font>
    <font>
      <sz val="13.5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5"/>
      <color theme="1"/>
      <name val="TH SarabunPSK"/>
      <family val="2"/>
    </font>
    <font>
      <sz val="14"/>
      <color rgb="FFFF0000"/>
      <name val="TH SarabunPSK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0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1" fillId="0" borderId="0" applyFont="0" applyFill="0" applyBorder="0" applyAlignment="0" applyProtection="0"/>
    <xf numFmtId="164" fontId="4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27" fillId="0" borderId="0"/>
    <xf numFmtId="0" fontId="27" fillId="23" borderId="7" applyNumberFormat="0" applyFont="0" applyAlignment="0" applyProtection="0"/>
    <xf numFmtId="0" fontId="28" fillId="20" borderId="8" applyNumberFormat="0" applyAlignment="0" applyProtection="0"/>
    <xf numFmtId="9" fontId="4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/>
    <xf numFmtId="0" fontId="10" fillId="0" borderId="0"/>
  </cellStyleXfs>
  <cellXfs count="356">
    <xf numFmtId="0" fontId="0" fillId="0" borderId="0" xfId="0"/>
    <xf numFmtId="0" fontId="2" fillId="0" borderId="0" xfId="0" applyFont="1"/>
    <xf numFmtId="166" fontId="4" fillId="0" borderId="10" xfId="28" applyNumberFormat="1" applyFont="1" applyBorder="1" applyAlignment="1">
      <alignment horizontal="center" vertical="center" wrapText="1"/>
    </xf>
    <xf numFmtId="166" fontId="4" fillId="0" borderId="11" xfId="28" applyNumberFormat="1" applyFont="1" applyBorder="1" applyAlignment="1">
      <alignment horizontal="center" vertical="center" wrapText="1"/>
    </xf>
    <xf numFmtId="166" fontId="2" fillId="0" borderId="0" xfId="28" applyNumberFormat="1" applyFont="1"/>
    <xf numFmtId="166" fontId="2" fillId="0" borderId="0" xfId="28" applyNumberFormat="1" applyFont="1" applyAlignment="1">
      <alignment horizontal="left"/>
    </xf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166" fontId="8" fillId="0" borderId="0" xfId="28" applyNumberFormat="1" applyFont="1"/>
    <xf numFmtId="166" fontId="4" fillId="0" borderId="13" xfId="28" applyNumberFormat="1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/>
    <xf numFmtId="0" fontId="2" fillId="0" borderId="15" xfId="0" applyFont="1" applyBorder="1"/>
    <xf numFmtId="166" fontId="2" fillId="0" borderId="15" xfId="28" applyNumberFormat="1" applyFont="1" applyBorder="1"/>
    <xf numFmtId="0" fontId="2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/>
    <xf numFmtId="166" fontId="8" fillId="0" borderId="15" xfId="28" applyNumberFormat="1" applyFont="1" applyBorder="1"/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/>
    </xf>
    <xf numFmtId="0" fontId="4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6" xfId="0" applyFont="1" applyBorder="1"/>
    <xf numFmtId="0" fontId="8" fillId="0" borderId="16" xfId="0" applyFont="1" applyBorder="1"/>
    <xf numFmtId="166" fontId="8" fillId="0" borderId="16" xfId="28" applyNumberFormat="1" applyFont="1" applyBorder="1"/>
    <xf numFmtId="0" fontId="9" fillId="0" borderId="17" xfId="0" applyFont="1" applyBorder="1" applyAlignment="1">
      <alignment horizontal="right"/>
    </xf>
    <xf numFmtId="43" fontId="2" fillId="0" borderId="15" xfId="0" applyNumberFormat="1" applyFont="1" applyBorder="1"/>
    <xf numFmtId="166" fontId="2" fillId="0" borderId="18" xfId="28" applyNumberFormat="1" applyFont="1" applyBorder="1"/>
    <xf numFmtId="43" fontId="2" fillId="0" borderId="19" xfId="28" applyFont="1" applyBorder="1"/>
    <xf numFmtId="43" fontId="2" fillId="0" borderId="14" xfId="28" applyFont="1" applyBorder="1"/>
    <xf numFmtId="43" fontId="2" fillId="0" borderId="10" xfId="28" applyFont="1" applyBorder="1"/>
    <xf numFmtId="168" fontId="2" fillId="0" borderId="14" xfId="28" applyNumberFormat="1" applyFont="1" applyBorder="1"/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13" fillId="0" borderId="15" xfId="0" applyFont="1" applyBorder="1" applyAlignment="1">
      <alignment horizontal="center"/>
    </xf>
    <xf numFmtId="0" fontId="6" fillId="0" borderId="11" xfId="0" applyFont="1" applyBorder="1"/>
    <xf numFmtId="0" fontId="6" fillId="0" borderId="10" xfId="0" applyFont="1" applyBorder="1"/>
    <xf numFmtId="0" fontId="2" fillId="0" borderId="20" xfId="0" applyFont="1" applyBorder="1" applyAlignment="1">
      <alignment horizontal="right"/>
    </xf>
    <xf numFmtId="0" fontId="6" fillId="0" borderId="21" xfId="0" applyFont="1" applyBorder="1"/>
    <xf numFmtId="0" fontId="34" fillId="0" borderId="0" xfId="48" applyFont="1" applyAlignment="1" applyProtection="1">
      <alignment horizontal="center"/>
      <protection locked="0"/>
    </xf>
    <xf numFmtId="43" fontId="34" fillId="0" borderId="0" xfId="48" applyNumberFormat="1" applyFont="1" applyAlignment="1" applyProtection="1">
      <alignment horizontal="center"/>
      <protection locked="0"/>
    </xf>
    <xf numFmtId="0" fontId="34" fillId="0" borderId="0" xfId="48" applyFont="1" applyAlignment="1" applyProtection="1">
      <alignment horizontal="left"/>
      <protection locked="0"/>
    </xf>
    <xf numFmtId="0" fontId="34" fillId="0" borderId="0" xfId="48" applyFont="1" applyAlignment="1" applyProtection="1">
      <alignment horizontal="right"/>
      <protection locked="0"/>
    </xf>
    <xf numFmtId="165" fontId="34" fillId="0" borderId="0" xfId="48" applyNumberFormat="1" applyFont="1" applyAlignment="1" applyProtection="1">
      <alignment horizontal="right"/>
      <protection locked="0"/>
    </xf>
    <xf numFmtId="0" fontId="45" fillId="0" borderId="22" xfId="48" applyFont="1" applyBorder="1" applyAlignment="1">
      <alignment horizontal="center" vertical="center"/>
    </xf>
    <xf numFmtId="0" fontId="45" fillId="0" borderId="23" xfId="48" applyFont="1" applyBorder="1" applyAlignment="1">
      <alignment horizontal="center" vertical="center"/>
    </xf>
    <xf numFmtId="10" fontId="34" fillId="0" borderId="24" xfId="48" applyNumberFormat="1" applyFont="1" applyBorder="1" applyAlignment="1">
      <alignment horizontal="center"/>
    </xf>
    <xf numFmtId="0" fontId="34" fillId="0" borderId="18" xfId="48" applyFont="1" applyBorder="1" applyAlignment="1">
      <alignment horizontal="center"/>
    </xf>
    <xf numFmtId="0" fontId="34" fillId="0" borderId="25" xfId="48" applyFont="1" applyBorder="1" applyAlignment="1">
      <alignment horizontal="center"/>
    </xf>
    <xf numFmtId="0" fontId="34" fillId="0" borderId="15" xfId="48" applyFont="1" applyBorder="1" applyAlignment="1">
      <alignment horizontal="center"/>
    </xf>
    <xf numFmtId="0" fontId="34" fillId="0" borderId="15" xfId="48" applyFont="1" applyBorder="1" applyAlignment="1">
      <alignment horizontal="center" vertical="center"/>
    </xf>
    <xf numFmtId="0" fontId="34" fillId="0" borderId="0" xfId="48" applyFont="1" applyAlignment="1">
      <alignment horizontal="center" vertical="center"/>
    </xf>
    <xf numFmtId="0" fontId="46" fillId="0" borderId="26" xfId="48" applyFont="1" applyBorder="1" applyAlignment="1">
      <alignment horizontal="left"/>
    </xf>
    <xf numFmtId="0" fontId="34" fillId="0" borderId="26" xfId="48" applyFont="1" applyBorder="1" applyAlignment="1">
      <alignment horizontal="right"/>
    </xf>
    <xf numFmtId="0" fontId="34" fillId="0" borderId="27" xfId="48" applyFont="1" applyBorder="1" applyAlignment="1">
      <alignment horizontal="center" vertical="top"/>
    </xf>
    <xf numFmtId="0" fontId="46" fillId="0" borderId="0" xfId="48" applyFont="1" applyAlignment="1">
      <alignment horizontal="left"/>
    </xf>
    <xf numFmtId="0" fontId="34" fillId="0" borderId="0" xfId="48" applyFont="1" applyAlignment="1">
      <alignment horizontal="right"/>
    </xf>
    <xf numFmtId="0" fontId="46" fillId="0" borderId="28" xfId="48" applyFont="1" applyBorder="1" applyAlignment="1">
      <alignment horizontal="left"/>
    </xf>
    <xf numFmtId="0" fontId="34" fillId="0" borderId="28" xfId="48" applyFont="1" applyBorder="1" applyAlignment="1">
      <alignment horizontal="right"/>
    </xf>
    <xf numFmtId="0" fontId="34" fillId="0" borderId="27" xfId="48" applyFont="1" applyBorder="1" applyAlignment="1">
      <alignment horizontal="left"/>
    </xf>
    <xf numFmtId="0" fontId="46" fillId="0" borderId="29" xfId="48" applyFont="1" applyBorder="1" applyAlignment="1">
      <alignment horizontal="center" vertical="top"/>
    </xf>
    <xf numFmtId="0" fontId="34" fillId="0" borderId="26" xfId="48" applyFont="1" applyBorder="1" applyAlignment="1">
      <alignment horizontal="left" vertical="center"/>
    </xf>
    <xf numFmtId="0" fontId="34" fillId="0" borderId="30" xfId="48" applyFont="1" applyBorder="1" applyAlignment="1">
      <alignment horizontal="left" vertical="center"/>
    </xf>
    <xf numFmtId="0" fontId="44" fillId="0" borderId="0" xfId="48" applyFont="1" applyAlignment="1">
      <alignment horizontal="right" vertical="center"/>
    </xf>
    <xf numFmtId="0" fontId="44" fillId="0" borderId="28" xfId="48" applyFont="1" applyBorder="1" applyAlignment="1">
      <alignment horizontal="center" vertical="center"/>
    </xf>
    <xf numFmtId="43" fontId="44" fillId="0" borderId="28" xfId="48" applyNumberFormat="1" applyFont="1" applyBorder="1" applyAlignment="1">
      <alignment horizontal="left" vertical="center"/>
    </xf>
    <xf numFmtId="0" fontId="44" fillId="0" borderId="24" xfId="48" applyFont="1" applyBorder="1" applyAlignment="1">
      <alignment horizontal="left" vertical="center"/>
    </xf>
    <xf numFmtId="0" fontId="44" fillId="0" borderId="0" xfId="48" applyFont="1" applyAlignment="1">
      <alignment horizontal="center" vertical="center"/>
    </xf>
    <xf numFmtId="43" fontId="44" fillId="0" borderId="0" xfId="48" applyNumberFormat="1" applyFont="1" applyAlignment="1">
      <alignment horizontal="center" vertical="center"/>
    </xf>
    <xf numFmtId="0" fontId="44" fillId="0" borderId="0" xfId="48" applyFont="1" applyAlignment="1">
      <alignment horizontal="left" vertical="center"/>
    </xf>
    <xf numFmtId="0" fontId="44" fillId="0" borderId="24" xfId="48" applyFont="1" applyBorder="1" applyAlignment="1">
      <alignment horizontal="center" vertical="center"/>
    </xf>
    <xf numFmtId="0" fontId="45" fillId="0" borderId="0" xfId="48" applyFont="1" applyAlignment="1">
      <alignment horizontal="right" vertical="center"/>
    </xf>
    <xf numFmtId="0" fontId="44" fillId="0" borderId="24" xfId="48" applyFont="1" applyBorder="1"/>
    <xf numFmtId="0" fontId="46" fillId="0" borderId="0" xfId="48" applyFont="1" applyAlignment="1">
      <alignment horizontal="left" vertical="center"/>
    </xf>
    <xf numFmtId="165" fontId="48" fillId="0" borderId="12" xfId="48" applyNumberFormat="1" applyFont="1" applyBorder="1" applyAlignment="1">
      <alignment horizontal="center" vertical="center"/>
    </xf>
    <xf numFmtId="0" fontId="34" fillId="0" borderId="31" xfId="48" applyFont="1" applyBorder="1" applyAlignment="1">
      <alignment horizontal="center" vertical="top"/>
    </xf>
    <xf numFmtId="0" fontId="34" fillId="0" borderId="32" xfId="48" applyFont="1" applyBorder="1" applyAlignment="1">
      <alignment horizontal="center" vertical="center"/>
    </xf>
    <xf numFmtId="0" fontId="34" fillId="0" borderId="33" xfId="48" applyFont="1" applyBorder="1" applyAlignment="1">
      <alignment horizontal="center"/>
    </xf>
    <xf numFmtId="43" fontId="34" fillId="0" borderId="0" xfId="30" applyFont="1" applyAlignment="1" applyProtection="1">
      <alignment horizontal="center"/>
      <protection locked="0"/>
    </xf>
    <xf numFmtId="0" fontId="4" fillId="0" borderId="0" xfId="41" applyFont="1"/>
    <xf numFmtId="0" fontId="2" fillId="0" borderId="0" xfId="41" applyFont="1"/>
    <xf numFmtId="0" fontId="2" fillId="0" borderId="0" xfId="41" quotePrefix="1" applyFont="1" applyProtection="1">
      <protection locked="0"/>
    </xf>
    <xf numFmtId="0" fontId="2" fillId="0" borderId="0" xfId="41" applyFont="1" applyProtection="1">
      <protection locked="0"/>
    </xf>
    <xf numFmtId="0" fontId="2" fillId="0" borderId="0" xfId="41" applyFont="1" applyAlignment="1" applyProtection="1">
      <alignment horizontal="center"/>
      <protection locked="0"/>
    </xf>
    <xf numFmtId="43" fontId="2" fillId="0" borderId="0" xfId="30" applyFont="1" applyProtection="1">
      <protection locked="0"/>
    </xf>
    <xf numFmtId="0" fontId="2" fillId="0" borderId="0" xfId="41" applyFont="1" applyAlignment="1" applyProtection="1">
      <alignment horizontal="left"/>
      <protection locked="0"/>
    </xf>
    <xf numFmtId="0" fontId="4" fillId="0" borderId="0" xfId="41" applyFont="1" applyAlignment="1">
      <alignment horizontal="right"/>
    </xf>
    <xf numFmtId="166" fontId="2" fillId="0" borderId="0" xfId="30" applyNumberFormat="1" applyFont="1" applyAlignment="1" applyProtection="1">
      <alignment horizontal="center"/>
      <protection locked="0"/>
    </xf>
    <xf numFmtId="0" fontId="2" fillId="0" borderId="0" xfId="41" applyFont="1" applyAlignment="1">
      <alignment horizontal="left"/>
    </xf>
    <xf numFmtId="0" fontId="34" fillId="0" borderId="34" xfId="48" applyFont="1" applyBorder="1" applyAlignment="1" applyProtection="1">
      <alignment horizontal="center"/>
      <protection locked="0"/>
    </xf>
    <xf numFmtId="43" fontId="34" fillId="0" borderId="34" xfId="30" applyFont="1" applyBorder="1" applyAlignment="1" applyProtection="1">
      <alignment horizontal="center"/>
      <protection locked="0"/>
    </xf>
    <xf numFmtId="168" fontId="49" fillId="24" borderId="35" xfId="30" applyNumberFormat="1" applyFont="1" applyFill="1" applyBorder="1" applyAlignment="1" applyProtection="1">
      <alignment horizontal="center"/>
      <protection locked="0"/>
    </xf>
    <xf numFmtId="43" fontId="34" fillId="0" borderId="36" xfId="30" applyFont="1" applyBorder="1" applyAlignment="1" applyProtection="1">
      <alignment horizontal="center"/>
      <protection locked="0"/>
    </xf>
    <xf numFmtId="0" fontId="34" fillId="0" borderId="37" xfId="48" applyFont="1" applyBorder="1" applyProtection="1">
      <protection locked="0"/>
    </xf>
    <xf numFmtId="165" fontId="34" fillId="0" borderId="25" xfId="48" applyNumberFormat="1" applyFont="1" applyBorder="1" applyAlignment="1">
      <alignment horizontal="center"/>
    </xf>
    <xf numFmtId="43" fontId="34" fillId="0" borderId="38" xfId="30" applyFont="1" applyBorder="1" applyAlignment="1" applyProtection="1">
      <alignment horizontal="center"/>
      <protection locked="0"/>
    </xf>
    <xf numFmtId="168" fontId="34" fillId="0" borderId="39" xfId="30" applyNumberFormat="1" applyFont="1" applyBorder="1" applyProtection="1">
      <protection locked="0"/>
    </xf>
    <xf numFmtId="0" fontId="33" fillId="0" borderId="0" xfId="48" applyFont="1" applyAlignment="1" applyProtection="1">
      <alignment horizontal="center"/>
      <protection locked="0"/>
    </xf>
    <xf numFmtId="0" fontId="33" fillId="24" borderId="40" xfId="48" applyFont="1" applyFill="1" applyBorder="1" applyAlignment="1" applyProtection="1">
      <alignment horizontal="center"/>
      <protection locked="0"/>
    </xf>
    <xf numFmtId="168" fontId="49" fillId="24" borderId="35" xfId="30" applyNumberFormat="1" applyFont="1" applyFill="1" applyBorder="1" applyAlignment="1" applyProtection="1">
      <alignment horizontal="left"/>
      <protection locked="0"/>
    </xf>
    <xf numFmtId="0" fontId="43" fillId="0" borderId="0" xfId="41" applyFont="1" applyProtection="1">
      <protection locked="0"/>
    </xf>
    <xf numFmtId="0" fontId="34" fillId="0" borderId="39" xfId="48" applyFont="1" applyBorder="1" applyProtection="1">
      <protection locked="0"/>
    </xf>
    <xf numFmtId="0" fontId="33" fillId="25" borderId="40" xfId="48" applyFont="1" applyFill="1" applyBorder="1" applyAlignment="1" applyProtection="1">
      <alignment horizontal="center"/>
      <protection locked="0"/>
    </xf>
    <xf numFmtId="43" fontId="50" fillId="25" borderId="35" xfId="30" applyFont="1" applyFill="1" applyBorder="1" applyProtection="1">
      <protection locked="0"/>
    </xf>
    <xf numFmtId="0" fontId="34" fillId="26" borderId="40" xfId="48" applyFont="1" applyFill="1" applyBorder="1" applyAlignment="1" applyProtection="1">
      <alignment horizontal="center"/>
      <protection locked="0"/>
    </xf>
    <xf numFmtId="165" fontId="34" fillId="26" borderId="35" xfId="48" applyNumberFormat="1" applyFont="1" applyFill="1" applyBorder="1" applyAlignment="1" applyProtection="1">
      <alignment horizontal="right"/>
      <protection locked="0"/>
    </xf>
    <xf numFmtId="43" fontId="34" fillId="0" borderId="34" xfId="30" applyFont="1" applyBorder="1" applyAlignment="1" applyProtection="1">
      <alignment horizontal="center" vertical="center"/>
      <protection locked="0"/>
    </xf>
    <xf numFmtId="0" fontId="33" fillId="27" borderId="40" xfId="48" applyFont="1" applyFill="1" applyBorder="1" applyAlignment="1" applyProtection="1">
      <alignment horizontal="center"/>
      <protection locked="0"/>
    </xf>
    <xf numFmtId="43" fontId="50" fillId="27" borderId="35" xfId="30" applyFont="1" applyFill="1" applyBorder="1" applyProtection="1">
      <protection locked="0"/>
    </xf>
    <xf numFmtId="0" fontId="34" fillId="28" borderId="40" xfId="48" applyFont="1" applyFill="1" applyBorder="1" applyAlignment="1" applyProtection="1">
      <alignment horizontal="center"/>
      <protection locked="0"/>
    </xf>
    <xf numFmtId="0" fontId="34" fillId="28" borderId="35" xfId="48" applyFont="1" applyFill="1" applyBorder="1" applyAlignment="1" applyProtection="1">
      <alignment horizontal="right"/>
      <protection locked="0"/>
    </xf>
    <xf numFmtId="43" fontId="34" fillId="0" borderId="38" xfId="30" applyFont="1" applyBorder="1" applyAlignment="1" applyProtection="1">
      <alignment horizontal="center" vertical="center"/>
      <protection locked="0"/>
    </xf>
    <xf numFmtId="170" fontId="34" fillId="29" borderId="35" xfId="30" applyNumberFormat="1" applyFont="1" applyFill="1" applyBorder="1" applyAlignment="1" applyProtection="1">
      <alignment horizontal="left"/>
      <protection locked="0"/>
    </xf>
    <xf numFmtId="170" fontId="34" fillId="30" borderId="35" xfId="30" applyNumberFormat="1" applyFont="1" applyFill="1" applyBorder="1" applyAlignment="1" applyProtection="1">
      <alignment horizontal="left"/>
      <protection locked="0"/>
    </xf>
    <xf numFmtId="169" fontId="34" fillId="0" borderId="0" xfId="48" applyNumberFormat="1" applyFont="1" applyAlignment="1" applyProtection="1">
      <alignment horizontal="center"/>
      <protection locked="0"/>
    </xf>
    <xf numFmtId="170" fontId="51" fillId="31" borderId="35" xfId="30" applyNumberFormat="1" applyFont="1" applyFill="1" applyBorder="1" applyAlignment="1" applyProtection="1">
      <alignment horizontal="left"/>
      <protection locked="0"/>
    </xf>
    <xf numFmtId="165" fontId="34" fillId="0" borderId="39" xfId="48" applyNumberFormat="1" applyFont="1" applyBorder="1" applyProtection="1">
      <protection locked="0"/>
    </xf>
    <xf numFmtId="168" fontId="44" fillId="0" borderId="28" xfId="30" applyNumberFormat="1" applyFont="1" applyBorder="1" applyAlignment="1">
      <alignment horizontal="left" vertical="center"/>
    </xf>
    <xf numFmtId="43" fontId="44" fillId="0" borderId="28" xfId="30" applyFont="1" applyBorder="1" applyAlignment="1">
      <alignment horizontal="center" vertical="center"/>
    </xf>
    <xf numFmtId="0" fontId="27" fillId="0" borderId="0" xfId="41"/>
    <xf numFmtId="43" fontId="34" fillId="0" borderId="41" xfId="30" applyFont="1" applyBorder="1" applyAlignment="1" applyProtection="1">
      <alignment horizontal="center"/>
      <protection locked="0"/>
    </xf>
    <xf numFmtId="168" fontId="34" fillId="0" borderId="42" xfId="30" applyNumberFormat="1" applyFont="1" applyBorder="1" applyProtection="1">
      <protection locked="0"/>
    </xf>
    <xf numFmtId="0" fontId="27" fillId="0" borderId="34" xfId="41" applyBorder="1" applyProtection="1">
      <protection locked="0"/>
    </xf>
    <xf numFmtId="168" fontId="34" fillId="0" borderId="0" xfId="30" applyNumberFormat="1" applyFont="1" applyAlignment="1" applyProtection="1">
      <alignment horizontal="center"/>
      <protection hidden="1"/>
    </xf>
    <xf numFmtId="0" fontId="34" fillId="0" borderId="0" xfId="48" applyFont="1" applyAlignment="1" applyProtection="1">
      <alignment horizontal="center"/>
      <protection hidden="1"/>
    </xf>
    <xf numFmtId="168" fontId="52" fillId="24" borderId="35" xfId="30" applyNumberFormat="1" applyFont="1" applyFill="1" applyBorder="1" applyAlignment="1" applyProtection="1">
      <alignment horizontal="center"/>
      <protection hidden="1"/>
    </xf>
    <xf numFmtId="168" fontId="53" fillId="0" borderId="0" xfId="30" applyNumberFormat="1" applyFont="1" applyAlignment="1" applyProtection="1">
      <alignment horizontal="center"/>
      <protection hidden="1"/>
    </xf>
    <xf numFmtId="168" fontId="54" fillId="0" borderId="0" xfId="30" applyNumberFormat="1" applyFont="1" applyAlignment="1" applyProtection="1">
      <alignment horizontal="center"/>
      <protection hidden="1"/>
    </xf>
    <xf numFmtId="168" fontId="34" fillId="0" borderId="34" xfId="30" applyNumberFormat="1" applyFont="1" applyBorder="1" applyAlignment="1" applyProtection="1">
      <alignment horizontal="center"/>
      <protection hidden="1"/>
    </xf>
    <xf numFmtId="168" fontId="34" fillId="0" borderId="36" xfId="30" applyNumberFormat="1" applyFont="1" applyBorder="1" applyAlignment="1" applyProtection="1">
      <alignment horizontal="center"/>
      <protection hidden="1"/>
    </xf>
    <xf numFmtId="165" fontId="34" fillId="0" borderId="37" xfId="48" applyNumberFormat="1" applyFont="1" applyBorder="1" applyAlignment="1" applyProtection="1">
      <alignment horizontal="center"/>
      <protection hidden="1"/>
    </xf>
    <xf numFmtId="168" fontId="34" fillId="0" borderId="38" xfId="30" applyNumberFormat="1" applyFont="1" applyBorder="1" applyAlignment="1" applyProtection="1">
      <alignment horizontal="center"/>
      <protection hidden="1"/>
    </xf>
    <xf numFmtId="165" fontId="34" fillId="0" borderId="39" xfId="48" applyNumberFormat="1" applyFont="1" applyBorder="1" applyAlignment="1" applyProtection="1">
      <alignment horizontal="center"/>
      <protection hidden="1"/>
    </xf>
    <xf numFmtId="0" fontId="34" fillId="0" borderId="0" xfId="48" applyFont="1" applyAlignment="1" applyProtection="1">
      <alignment horizontal="left"/>
      <protection hidden="1"/>
    </xf>
    <xf numFmtId="168" fontId="34" fillId="0" borderId="34" xfId="30" applyNumberFormat="1" applyFont="1" applyBorder="1" applyAlignment="1" applyProtection="1">
      <alignment horizontal="center" vertical="center"/>
      <protection hidden="1"/>
    </xf>
    <xf numFmtId="168" fontId="34" fillId="0" borderId="38" xfId="30" applyNumberFormat="1" applyFont="1" applyBorder="1" applyAlignment="1" applyProtection="1">
      <alignment horizontal="center" vertical="center"/>
      <protection hidden="1"/>
    </xf>
    <xf numFmtId="165" fontId="34" fillId="0" borderId="39" xfId="48" applyNumberFormat="1" applyFont="1" applyBorder="1" applyAlignment="1" applyProtection="1">
      <alignment horizontal="center" vertical="center"/>
      <protection hidden="1"/>
    </xf>
    <xf numFmtId="168" fontId="34" fillId="0" borderId="41" xfId="30" applyNumberFormat="1" applyFont="1" applyBorder="1" applyAlignment="1" applyProtection="1">
      <alignment horizontal="center"/>
      <protection hidden="1"/>
    </xf>
    <xf numFmtId="165" fontId="34" fillId="0" borderId="42" xfId="48" applyNumberFormat="1" applyFont="1" applyBorder="1" applyAlignment="1" applyProtection="1">
      <alignment horizontal="center"/>
      <protection hidden="1"/>
    </xf>
    <xf numFmtId="168" fontId="27" fillId="0" borderId="34" xfId="30" applyNumberFormat="1" applyBorder="1" applyProtection="1">
      <protection hidden="1"/>
    </xf>
    <xf numFmtId="0" fontId="2" fillId="0" borderId="0" xfId="0" applyFont="1" applyAlignment="1">
      <alignment horizontal="center"/>
    </xf>
    <xf numFmtId="0" fontId="56" fillId="0" borderId="43" xfId="0" applyFont="1" applyBorder="1" applyAlignment="1">
      <alignment horizontal="right"/>
    </xf>
    <xf numFmtId="0" fontId="56" fillId="0" borderId="43" xfId="0" applyFont="1" applyBorder="1" applyAlignment="1">
      <alignment horizontal="left"/>
    </xf>
    <xf numFmtId="167" fontId="56" fillId="0" borderId="43" xfId="0" applyNumberFormat="1" applyFont="1" applyBorder="1" applyAlignment="1">
      <alignment horizontal="left"/>
    </xf>
    <xf numFmtId="0" fontId="2" fillId="0" borderId="44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34" fillId="0" borderId="0" xfId="48" applyFont="1" applyAlignment="1">
      <alignment horizontal="left"/>
    </xf>
    <xf numFmtId="0" fontId="34" fillId="0" borderId="0" xfId="48" applyFont="1" applyProtection="1">
      <protection locked="0"/>
    </xf>
    <xf numFmtId="0" fontId="8" fillId="0" borderId="0" xfId="0" applyFont="1" applyAlignment="1">
      <alignment vertical="top"/>
    </xf>
    <xf numFmtId="43" fontId="7" fillId="0" borderId="0" xfId="28" applyFont="1" applyAlignment="1">
      <alignment horizontal="left" vertical="top"/>
    </xf>
    <xf numFmtId="43" fontId="7" fillId="0" borderId="19" xfId="28" applyFont="1" applyBorder="1" applyAlignment="1">
      <alignment horizontal="center" vertical="top"/>
    </xf>
    <xf numFmtId="0" fontId="8" fillId="0" borderId="45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8" fillId="0" borderId="43" xfId="0" applyFont="1" applyBorder="1" applyAlignment="1" applyProtection="1">
      <alignment horizontal="right" vertical="top"/>
      <protection locked="0"/>
    </xf>
    <xf numFmtId="0" fontId="8" fillId="0" borderId="0" xfId="0" applyFont="1" applyAlignment="1">
      <alignment horizontal="center" vertical="top"/>
    </xf>
    <xf numFmtId="166" fontId="8" fillId="0" borderId="0" xfId="28" applyNumberFormat="1" applyFont="1" applyAlignment="1">
      <alignment vertical="top"/>
    </xf>
    <xf numFmtId="43" fontId="8" fillId="0" borderId="0" xfId="28" applyFont="1" applyAlignment="1">
      <alignment vertical="top"/>
    </xf>
    <xf numFmtId="43" fontId="8" fillId="0" borderId="0" xfId="28" applyFont="1" applyAlignment="1">
      <alignment horizontal="center" vertical="top"/>
    </xf>
    <xf numFmtId="165" fontId="44" fillId="0" borderId="27" xfId="48" applyNumberFormat="1" applyFont="1" applyBorder="1" applyAlignment="1">
      <alignment horizontal="center" vertical="top"/>
    </xf>
    <xf numFmtId="0" fontId="59" fillId="0" borderId="46" xfId="49" applyFont="1" applyBorder="1" applyProtection="1">
      <protection locked="0"/>
    </xf>
    <xf numFmtId="0" fontId="58" fillId="0" borderId="13" xfId="0" applyFont="1" applyBorder="1" applyAlignment="1" applyProtection="1">
      <alignment horizontal="right"/>
      <protection locked="0"/>
    </xf>
    <xf numFmtId="0" fontId="58" fillId="0" borderId="13" xfId="0" applyFont="1" applyBorder="1" applyProtection="1">
      <protection locked="0"/>
    </xf>
    <xf numFmtId="0" fontId="58" fillId="0" borderId="54" xfId="0" applyFont="1" applyBorder="1" applyProtection="1">
      <protection locked="0"/>
    </xf>
    <xf numFmtId="0" fontId="58" fillId="0" borderId="46" xfId="49" applyFont="1" applyBorder="1" applyProtection="1">
      <protection locked="0"/>
    </xf>
    <xf numFmtId="0" fontId="58" fillId="0" borderId="47" xfId="49" applyFont="1" applyBorder="1" applyProtection="1">
      <protection locked="0"/>
    </xf>
    <xf numFmtId="0" fontId="2" fillId="0" borderId="17" xfId="0" applyFont="1" applyBorder="1"/>
    <xf numFmtId="0" fontId="4" fillId="0" borderId="17" xfId="0" applyFont="1" applyBorder="1"/>
    <xf numFmtId="0" fontId="55" fillId="0" borderId="13" xfId="0" applyFont="1" applyBorder="1"/>
    <xf numFmtId="0" fontId="2" fillId="0" borderId="13" xfId="0" applyFont="1" applyBorder="1"/>
    <xf numFmtId="0" fontId="57" fillId="0" borderId="13" xfId="0" applyFont="1" applyBorder="1"/>
    <xf numFmtId="0" fontId="60" fillId="0" borderId="13" xfId="0" applyFont="1" applyBorder="1"/>
    <xf numFmtId="43" fontId="58" fillId="0" borderId="15" xfId="30" applyFont="1" applyFill="1" applyBorder="1" applyAlignment="1" applyProtection="1">
      <alignment horizontal="left"/>
      <protection locked="0"/>
    </xf>
    <xf numFmtId="166" fontId="58" fillId="0" borderId="15" xfId="30" applyNumberFormat="1" applyFont="1" applyFill="1" applyBorder="1" applyAlignment="1" applyProtection="1">
      <protection locked="0"/>
    </xf>
    <xf numFmtId="0" fontId="58" fillId="0" borderId="15" xfId="0" applyFont="1" applyBorder="1" applyAlignment="1" applyProtection="1">
      <alignment horizontal="center"/>
      <protection locked="0"/>
    </xf>
    <xf numFmtId="43" fontId="58" fillId="0" borderId="15" xfId="30" applyFont="1" applyFill="1" applyBorder="1" applyProtection="1">
      <protection locked="0"/>
    </xf>
    <xf numFmtId="43" fontId="58" fillId="0" borderId="73" xfId="30" applyFont="1" applyFill="1" applyBorder="1" applyAlignment="1" applyProtection="1">
      <alignment horizontal="center"/>
      <protection locked="0"/>
    </xf>
    <xf numFmtId="43" fontId="58" fillId="0" borderId="73" xfId="30" applyFont="1" applyFill="1" applyBorder="1" applyAlignment="1" applyProtection="1">
      <alignment horizontal="right"/>
      <protection locked="0"/>
    </xf>
    <xf numFmtId="43" fontId="58" fillId="0" borderId="54" xfId="30" applyFont="1" applyFill="1" applyBorder="1" applyAlignment="1" applyProtection="1">
      <alignment horizontal="center"/>
      <protection locked="0"/>
    </xf>
    <xf numFmtId="43" fontId="58" fillId="0" borderId="73" xfId="30" applyFont="1" applyFill="1" applyBorder="1" applyProtection="1">
      <protection locked="0"/>
    </xf>
    <xf numFmtId="164" fontId="58" fillId="0" borderId="54" xfId="30" applyNumberFormat="1" applyFont="1" applyFill="1" applyBorder="1" applyProtection="1">
      <protection locked="0"/>
    </xf>
    <xf numFmtId="0" fontId="8" fillId="0" borderId="47" xfId="0" applyFont="1" applyBorder="1" applyAlignment="1" applyProtection="1">
      <alignment horizontal="center" vertical="top"/>
      <protection locked="0"/>
    </xf>
    <xf numFmtId="0" fontId="8" fillId="0" borderId="43" xfId="0" applyFont="1" applyBorder="1" applyAlignment="1" applyProtection="1">
      <alignment vertical="top"/>
      <protection locked="0"/>
    </xf>
    <xf numFmtId="0" fontId="8" fillId="0" borderId="74" xfId="0" applyFont="1" applyBorder="1" applyAlignment="1" applyProtection="1">
      <alignment vertical="top"/>
      <protection locked="0"/>
    </xf>
    <xf numFmtId="166" fontId="58" fillId="0" borderId="73" xfId="30" applyNumberFormat="1" applyFont="1" applyFill="1" applyBorder="1" applyAlignment="1" applyProtection="1">
      <alignment horizontal="left"/>
      <protection locked="0"/>
    </xf>
    <xf numFmtId="0" fontId="58" fillId="0" borderId="73" xfId="0" applyFont="1" applyBorder="1" applyAlignment="1" applyProtection="1">
      <alignment horizontal="center"/>
      <protection locked="0"/>
    </xf>
    <xf numFmtId="43" fontId="58" fillId="0" borderId="74" xfId="30" applyFont="1" applyFill="1" applyBorder="1" applyAlignment="1" applyProtection="1">
      <alignment horizontal="center"/>
      <protection locked="0"/>
    </xf>
    <xf numFmtId="43" fontId="59" fillId="0" borderId="52" xfId="30" applyFont="1" applyFill="1" applyBorder="1" applyProtection="1">
      <protection locked="0"/>
    </xf>
    <xf numFmtId="43" fontId="7" fillId="0" borderId="52" xfId="28" applyFont="1" applyBorder="1" applyAlignment="1">
      <alignment horizontal="center" vertical="top"/>
    </xf>
    <xf numFmtId="0" fontId="7" fillId="0" borderId="77" xfId="0" applyFont="1" applyBorder="1" applyAlignment="1">
      <alignment horizontal="center" vertical="top"/>
    </xf>
    <xf numFmtId="168" fontId="34" fillId="0" borderId="25" xfId="48" applyNumberFormat="1" applyFont="1" applyBorder="1" applyAlignment="1">
      <alignment horizontal="center"/>
    </xf>
    <xf numFmtId="168" fontId="34" fillId="0" borderId="78" xfId="48" applyNumberFormat="1" applyFont="1" applyBorder="1" applyAlignment="1">
      <alignment horizontal="center"/>
    </xf>
    <xf numFmtId="164" fontId="61" fillId="0" borderId="54" xfId="30" applyNumberFormat="1" applyFont="1" applyFill="1" applyBorder="1" applyProtection="1">
      <protection locked="0"/>
    </xf>
    <xf numFmtId="164" fontId="61" fillId="0" borderId="74" xfId="30" applyNumberFormat="1" applyFont="1" applyFill="1" applyBorder="1" applyProtection="1">
      <protection locked="0"/>
    </xf>
    <xf numFmtId="0" fontId="7" fillId="0" borderId="75" xfId="0" applyFont="1" applyBorder="1" applyAlignment="1">
      <alignment horizontal="center" vertical="top"/>
    </xf>
    <xf numFmtId="0" fontId="7" fillId="0" borderId="76" xfId="0" applyFont="1" applyBorder="1" applyAlignment="1">
      <alignment horizontal="center" vertical="top"/>
    </xf>
    <xf numFmtId="0" fontId="7" fillId="0" borderId="49" xfId="0" applyFont="1" applyBorder="1" applyAlignment="1">
      <alignment horizontal="center" vertical="top"/>
    </xf>
    <xf numFmtId="0" fontId="8" fillId="0" borderId="0" xfId="0" applyFont="1" applyAlignment="1">
      <alignment horizontal="left" vertical="top"/>
    </xf>
    <xf numFmtId="43" fontId="7" fillId="0" borderId="0" xfId="28" applyFont="1" applyAlignment="1">
      <alignment horizontal="left" vertical="top"/>
    </xf>
    <xf numFmtId="167" fontId="8" fillId="0" borderId="0" xfId="0" applyNumberFormat="1" applyFont="1" applyAlignment="1">
      <alignment horizontal="left" vertical="top"/>
    </xf>
    <xf numFmtId="43" fontId="7" fillId="0" borderId="48" xfId="28" applyFont="1" applyBorder="1" applyAlignment="1">
      <alignment horizontal="center" vertical="top"/>
    </xf>
    <xf numFmtId="43" fontId="7" fillId="0" borderId="49" xfId="28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43" fontId="7" fillId="0" borderId="10" xfId="28" applyFont="1" applyBorder="1" applyAlignment="1">
      <alignment horizontal="center" vertical="top" wrapText="1"/>
    </xf>
    <xf numFmtId="43" fontId="7" fillId="0" borderId="11" xfId="28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166" fontId="7" fillId="0" borderId="52" xfId="28" applyNumberFormat="1" applyFont="1" applyBorder="1" applyAlignment="1">
      <alignment horizontal="center" vertical="top"/>
    </xf>
    <xf numFmtId="166" fontId="7" fillId="0" borderId="19" xfId="28" applyNumberFormat="1" applyFont="1" applyBorder="1" applyAlignment="1">
      <alignment horizontal="center" vertical="top"/>
    </xf>
    <xf numFmtId="0" fontId="7" fillId="0" borderId="52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0" xfId="0" applyFont="1" applyAlignment="1">
      <alignment horizontal="left" vertical="top"/>
    </xf>
    <xf numFmtId="0" fontId="7" fillId="0" borderId="50" xfId="0" applyFont="1" applyBorder="1" applyAlignment="1">
      <alignment horizontal="center" vertical="top"/>
    </xf>
    <xf numFmtId="0" fontId="7" fillId="0" borderId="44" xfId="0" applyFont="1" applyBorder="1" applyAlignment="1">
      <alignment horizontal="center" vertical="top"/>
    </xf>
    <xf numFmtId="0" fontId="7" fillId="0" borderId="5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0" xfId="0" applyFont="1" applyAlignment="1">
      <alignment horizontal="left"/>
    </xf>
    <xf numFmtId="10" fontId="11" fillId="0" borderId="13" xfId="0" applyNumberFormat="1" applyFont="1" applyBorder="1" applyAlignment="1">
      <alignment horizontal="center" vertical="center"/>
    </xf>
    <xf numFmtId="10" fontId="11" fillId="0" borderId="54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2" fillId="0" borderId="53" xfId="0" applyFont="1" applyBorder="1" applyAlignment="1">
      <alignment horizontal="right"/>
    </xf>
    <xf numFmtId="0" fontId="2" fillId="0" borderId="5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11" fillId="0" borderId="56" xfId="0" applyNumberFormat="1" applyFont="1" applyBorder="1" applyAlignment="1">
      <alignment horizontal="center" vertical="center"/>
    </xf>
    <xf numFmtId="10" fontId="11" fillId="0" borderId="57" xfId="0" applyNumberFormat="1" applyFont="1" applyBorder="1" applyAlignment="1">
      <alignment horizontal="center" vertical="center"/>
    </xf>
    <xf numFmtId="0" fontId="11" fillId="0" borderId="46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55" xfId="0" applyFont="1" applyBorder="1" applyAlignment="1">
      <alignment horizontal="left" vertical="center"/>
    </xf>
    <xf numFmtId="0" fontId="11" fillId="0" borderId="56" xfId="0" applyFont="1" applyBorder="1" applyAlignment="1">
      <alignment horizontal="left" vertical="center"/>
    </xf>
    <xf numFmtId="0" fontId="2" fillId="0" borderId="26" xfId="0" applyFont="1" applyBorder="1" applyAlignment="1">
      <alignment horizontal="center"/>
    </xf>
    <xf numFmtId="0" fontId="2" fillId="0" borderId="46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4" fillId="0" borderId="5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11" fillId="0" borderId="45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2" fillId="0" borderId="61" xfId="0" applyFont="1" applyBorder="1" applyAlignment="1">
      <alignment horizontal="right"/>
    </xf>
    <xf numFmtId="0" fontId="2" fillId="0" borderId="62" xfId="0" applyFont="1" applyBorder="1" applyAlignment="1">
      <alignment horizontal="right"/>
    </xf>
    <xf numFmtId="0" fontId="2" fillId="0" borderId="63" xfId="0" applyFont="1" applyBorder="1" applyAlignment="1">
      <alignment horizontal="right"/>
    </xf>
    <xf numFmtId="0" fontId="12" fillId="0" borderId="64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0" fontId="11" fillId="0" borderId="17" xfId="0" applyNumberFormat="1" applyFont="1" applyBorder="1" applyAlignment="1">
      <alignment horizontal="center" vertical="center"/>
    </xf>
    <xf numFmtId="10" fontId="11" fillId="0" borderId="67" xfId="0" applyNumberFormat="1" applyFont="1" applyBorder="1" applyAlignment="1">
      <alignment horizontal="center" vertical="center"/>
    </xf>
    <xf numFmtId="167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166" fontId="2" fillId="0" borderId="13" xfId="28" applyNumberFormat="1" applyFont="1" applyBorder="1" applyAlignment="1">
      <alignment horizontal="left"/>
    </xf>
    <xf numFmtId="167" fontId="2" fillId="0" borderId="13" xfId="0" applyNumberFormat="1" applyFont="1" applyBorder="1" applyAlignment="1">
      <alignment horizontal="left"/>
    </xf>
    <xf numFmtId="0" fontId="2" fillId="0" borderId="58" xfId="0" applyFont="1" applyBorder="1" applyAlignment="1">
      <alignment horizontal="left"/>
    </xf>
    <xf numFmtId="0" fontId="2" fillId="0" borderId="59" xfId="0" applyFont="1" applyBorder="1" applyAlignment="1">
      <alignment horizontal="left"/>
    </xf>
    <xf numFmtId="0" fontId="2" fillId="0" borderId="60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2" fillId="0" borderId="44" xfId="0" applyFont="1" applyBorder="1" applyAlignment="1">
      <alignment horizontal="left"/>
    </xf>
    <xf numFmtId="0" fontId="2" fillId="0" borderId="4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43" fontId="2" fillId="0" borderId="46" xfId="28" applyFont="1" applyBorder="1" applyAlignment="1">
      <alignment horizontal="center"/>
    </xf>
    <xf numFmtId="43" fontId="2" fillId="0" borderId="13" xfId="28" applyFont="1" applyBorder="1" applyAlignment="1">
      <alignment horizontal="center"/>
    </xf>
    <xf numFmtId="43" fontId="2" fillId="0" borderId="54" xfId="28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43" fontId="2" fillId="0" borderId="55" xfId="28" applyFont="1" applyBorder="1" applyAlignment="1">
      <alignment horizontal="center"/>
    </xf>
    <xf numFmtId="43" fontId="2" fillId="0" borderId="56" xfId="28" applyFont="1" applyBorder="1" applyAlignment="1">
      <alignment horizontal="center"/>
    </xf>
    <xf numFmtId="43" fontId="2" fillId="0" borderId="57" xfId="28" applyFont="1" applyBorder="1" applyAlignment="1">
      <alignment horizontal="center"/>
    </xf>
    <xf numFmtId="43" fontId="2" fillId="0" borderId="68" xfId="28" applyFont="1" applyBorder="1" applyAlignment="1">
      <alignment horizontal="center"/>
    </xf>
    <xf numFmtId="43" fontId="2" fillId="0" borderId="69" xfId="28" applyFont="1" applyBorder="1" applyAlignment="1">
      <alignment horizontal="center"/>
    </xf>
    <xf numFmtId="43" fontId="2" fillId="0" borderId="70" xfId="28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56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0" borderId="5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6" fillId="0" borderId="13" xfId="0" applyFont="1" applyBorder="1" applyAlignment="1">
      <alignment horizontal="left"/>
    </xf>
    <xf numFmtId="166" fontId="57" fillId="0" borderId="13" xfId="28" applyNumberFormat="1" applyFont="1" applyBorder="1" applyAlignment="1">
      <alignment horizontal="right"/>
    </xf>
    <xf numFmtId="166" fontId="4" fillId="0" borderId="50" xfId="28" applyNumberFormat="1" applyFont="1" applyBorder="1" applyAlignment="1">
      <alignment horizontal="center" vertical="center" wrapText="1"/>
    </xf>
    <xf numFmtId="166" fontId="4" fillId="0" borderId="44" xfId="28" applyNumberFormat="1" applyFont="1" applyBorder="1" applyAlignment="1">
      <alignment horizontal="center" vertical="center" wrapText="1"/>
    </xf>
    <xf numFmtId="166" fontId="4" fillId="0" borderId="53" xfId="28" applyNumberFormat="1" applyFont="1" applyBorder="1" applyAlignment="1">
      <alignment horizontal="center" vertical="center" wrapText="1"/>
    </xf>
    <xf numFmtId="166" fontId="4" fillId="0" borderId="51" xfId="28" applyNumberFormat="1" applyFont="1" applyBorder="1" applyAlignment="1">
      <alignment horizontal="center" vertical="center" wrapText="1"/>
    </xf>
    <xf numFmtId="166" fontId="4" fillId="0" borderId="12" xfId="28" applyNumberFormat="1" applyFont="1" applyBorder="1" applyAlignment="1">
      <alignment horizontal="center" vertical="center" wrapText="1"/>
    </xf>
    <xf numFmtId="166" fontId="4" fillId="0" borderId="20" xfId="28" applyNumberFormat="1" applyFont="1" applyBorder="1" applyAlignment="1">
      <alignment horizontal="center" vertical="center" wrapText="1"/>
    </xf>
    <xf numFmtId="0" fontId="57" fillId="0" borderId="13" xfId="0" applyFont="1" applyBorder="1" applyAlignment="1">
      <alignment horizontal="left"/>
    </xf>
    <xf numFmtId="0" fontId="57" fillId="0" borderId="56" xfId="0" applyFont="1" applyBorder="1" applyAlignment="1">
      <alignment horizontal="left"/>
    </xf>
    <xf numFmtId="0" fontId="58" fillId="0" borderId="13" xfId="0" applyFont="1" applyBorder="1" applyAlignment="1">
      <alignment horizontal="left"/>
    </xf>
    <xf numFmtId="166" fontId="2" fillId="0" borderId="58" xfId="28" applyNumberFormat="1" applyFont="1" applyBorder="1" applyAlignment="1">
      <alignment horizontal="center"/>
    </xf>
    <xf numFmtId="166" fontId="2" fillId="0" borderId="59" xfId="28" applyNumberFormat="1" applyFont="1" applyBorder="1" applyAlignment="1">
      <alignment horizontal="center"/>
    </xf>
    <xf numFmtId="166" fontId="2" fillId="0" borderId="60" xfId="28" applyNumberFormat="1" applyFont="1" applyBorder="1" applyAlignment="1">
      <alignment horizontal="center"/>
    </xf>
    <xf numFmtId="0" fontId="5" fillId="0" borderId="58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60" xfId="0" applyFont="1" applyBorder="1" applyAlignment="1">
      <alignment horizontal="left"/>
    </xf>
    <xf numFmtId="0" fontId="56" fillId="0" borderId="13" xfId="0" applyFont="1" applyBorder="1" applyAlignment="1">
      <alignment horizontal="center"/>
    </xf>
    <xf numFmtId="167" fontId="56" fillId="0" borderId="13" xfId="0" applyNumberFormat="1" applyFont="1" applyBorder="1" applyAlignment="1">
      <alignment horizontal="left"/>
    </xf>
    <xf numFmtId="0" fontId="34" fillId="0" borderId="0" xfId="48" applyFont="1" applyAlignment="1">
      <alignment horizontal="left"/>
    </xf>
    <xf numFmtId="0" fontId="33" fillId="0" borderId="36" xfId="48" applyFont="1" applyBorder="1" applyAlignment="1">
      <alignment horizontal="center" vertical="center"/>
    </xf>
    <xf numFmtId="0" fontId="33" fillId="0" borderId="22" xfId="48" applyFont="1" applyBorder="1" applyAlignment="1">
      <alignment horizontal="center" vertical="center"/>
    </xf>
    <xf numFmtId="0" fontId="33" fillId="0" borderId="41" xfId="48" applyFont="1" applyBorder="1" applyAlignment="1">
      <alignment horizontal="center" vertical="center"/>
    </xf>
    <xf numFmtId="0" fontId="33" fillId="0" borderId="23" xfId="48" applyFont="1" applyBorder="1" applyAlignment="1">
      <alignment horizontal="center" vertical="center"/>
    </xf>
    <xf numFmtId="0" fontId="47" fillId="0" borderId="37" xfId="48" applyFont="1" applyBorder="1" applyAlignment="1">
      <alignment horizontal="center" vertical="center"/>
    </xf>
    <xf numFmtId="0" fontId="47" fillId="0" borderId="42" xfId="48" applyFont="1" applyBorder="1" applyAlignment="1">
      <alignment horizontal="center" vertical="center"/>
    </xf>
    <xf numFmtId="0" fontId="32" fillId="0" borderId="0" xfId="48" applyFont="1" applyAlignment="1">
      <alignment horizontal="center" vertical="center"/>
    </xf>
    <xf numFmtId="0" fontId="2" fillId="0" borderId="0" xfId="41" applyFont="1" applyAlignment="1" applyProtection="1">
      <alignment horizontal="left"/>
      <protection locked="0"/>
    </xf>
    <xf numFmtId="0" fontId="34" fillId="0" borderId="28" xfId="48" applyFont="1" applyBorder="1" applyAlignment="1">
      <alignment horizontal="left"/>
    </xf>
    <xf numFmtId="0" fontId="33" fillId="0" borderId="29" xfId="48" applyFont="1" applyBorder="1" applyAlignment="1">
      <alignment horizontal="center" vertical="center"/>
    </xf>
    <xf numFmtId="0" fontId="33" fillId="0" borderId="26" xfId="48" applyFont="1" applyBorder="1" applyAlignment="1">
      <alignment horizontal="center" vertical="center"/>
    </xf>
    <xf numFmtId="0" fontId="33" fillId="0" borderId="30" xfId="48" applyFont="1" applyBorder="1" applyAlignment="1">
      <alignment horizontal="center" vertical="center"/>
    </xf>
    <xf numFmtId="0" fontId="33" fillId="0" borderId="71" xfId="48" applyFont="1" applyBorder="1" applyAlignment="1">
      <alignment horizontal="center" vertical="center"/>
    </xf>
    <xf numFmtId="0" fontId="33" fillId="0" borderId="28" xfId="48" applyFont="1" applyBorder="1" applyAlignment="1">
      <alignment horizontal="center" vertical="center"/>
    </xf>
    <xf numFmtId="0" fontId="33" fillId="0" borderId="72" xfId="48" applyFont="1" applyBorder="1" applyAlignment="1">
      <alignment horizontal="center" vertical="center"/>
    </xf>
    <xf numFmtId="0" fontId="39" fillId="0" borderId="26" xfId="48" applyFont="1" applyBorder="1" applyAlignment="1">
      <alignment horizontal="center" vertical="center"/>
    </xf>
    <xf numFmtId="0" fontId="40" fillId="0" borderId="0" xfId="48" applyFont="1" applyAlignment="1">
      <alignment horizontal="center" vertical="center"/>
    </xf>
    <xf numFmtId="0" fontId="40" fillId="0" borderId="28" xfId="48" applyFont="1" applyBorder="1" applyAlignment="1">
      <alignment horizontal="center" vertical="center"/>
    </xf>
    <xf numFmtId="0" fontId="34" fillId="0" borderId="30" xfId="48" applyFont="1" applyBorder="1" applyAlignment="1">
      <alignment horizontal="center"/>
    </xf>
    <xf numFmtId="0" fontId="34" fillId="0" borderId="24" xfId="48" applyFont="1" applyBorder="1" applyAlignment="1">
      <alignment horizontal="center"/>
    </xf>
    <xf numFmtId="0" fontId="34" fillId="0" borderId="72" xfId="48" applyFont="1" applyBorder="1" applyAlignment="1">
      <alignment horizontal="center"/>
    </xf>
    <xf numFmtId="0" fontId="34" fillId="0" borderId="65" xfId="48" applyFont="1" applyBorder="1" applyAlignment="1">
      <alignment horizontal="center"/>
    </xf>
    <xf numFmtId="0" fontId="34" fillId="0" borderId="29" xfId="48" applyFont="1" applyBorder="1" applyAlignment="1">
      <alignment horizontal="center" vertical="center"/>
    </xf>
    <xf numFmtId="0" fontId="34" fillId="0" borderId="26" xfId="48" applyFont="1" applyBorder="1" applyAlignment="1">
      <alignment horizontal="center" vertical="center"/>
    </xf>
    <xf numFmtId="0" fontId="34" fillId="0" borderId="27" xfId="48" applyFont="1" applyBorder="1" applyAlignment="1">
      <alignment horizontal="center" vertical="center"/>
    </xf>
    <xf numFmtId="0" fontId="34" fillId="0" borderId="0" xfId="48" applyFont="1" applyAlignment="1">
      <alignment horizontal="center" vertical="center"/>
    </xf>
    <xf numFmtId="0" fontId="34" fillId="0" borderId="71" xfId="48" applyFont="1" applyBorder="1" applyAlignment="1">
      <alignment horizontal="center" vertical="center"/>
    </xf>
    <xf numFmtId="0" fontId="34" fillId="0" borderId="28" xfId="48" applyFont="1" applyBorder="1" applyAlignment="1">
      <alignment horizontal="center" vertical="center"/>
    </xf>
    <xf numFmtId="0" fontId="38" fillId="0" borderId="26" xfId="48" applyFont="1" applyBorder="1" applyAlignment="1">
      <alignment horizontal="center" vertical="center"/>
    </xf>
    <xf numFmtId="0" fontId="34" fillId="0" borderId="27" xfId="48" applyFont="1" applyBorder="1" applyAlignment="1">
      <alignment horizontal="center"/>
    </xf>
    <xf numFmtId="0" fontId="34" fillId="0" borderId="71" xfId="48" applyFont="1" applyBorder="1" applyAlignment="1">
      <alignment horizontal="center"/>
    </xf>
    <xf numFmtId="0" fontId="34" fillId="0" borderId="29" xfId="48" applyFont="1" applyBorder="1" applyAlignment="1">
      <alignment horizontal="center" vertical="top"/>
    </xf>
    <xf numFmtId="0" fontId="34" fillId="0" borderId="27" xfId="48" applyFont="1" applyBorder="1" applyAlignment="1">
      <alignment horizontal="center" vertical="top"/>
    </xf>
    <xf numFmtId="0" fontId="34" fillId="0" borderId="71" xfId="48" applyFont="1" applyBorder="1" applyAlignment="1">
      <alignment horizontal="center" vertical="top"/>
    </xf>
    <xf numFmtId="43" fontId="34" fillId="0" borderId="26" xfId="48" applyNumberFormat="1" applyFont="1" applyBorder="1" applyAlignment="1">
      <alignment horizontal="left"/>
    </xf>
    <xf numFmtId="0" fontId="27" fillId="0" borderId="26" xfId="41" applyBorder="1" applyAlignment="1">
      <alignment horizontal="left"/>
    </xf>
    <xf numFmtId="0" fontId="27" fillId="0" borderId="30" xfId="41" applyBorder="1" applyAlignment="1">
      <alignment horizontal="left"/>
    </xf>
    <xf numFmtId="43" fontId="34" fillId="0" borderId="0" xfId="48" applyNumberFormat="1" applyFont="1" applyAlignment="1">
      <alignment horizontal="center"/>
    </xf>
    <xf numFmtId="0" fontId="34" fillId="0" borderId="0" xfId="48" applyFont="1" applyAlignment="1">
      <alignment horizontal="center"/>
    </xf>
    <xf numFmtId="165" fontId="34" fillId="0" borderId="0" xfId="48" applyNumberFormat="1" applyFont="1" applyAlignment="1">
      <alignment horizontal="center"/>
    </xf>
    <xf numFmtId="165" fontId="34" fillId="0" borderId="24" xfId="48" applyNumberFormat="1" applyFont="1" applyBorder="1" applyAlignment="1">
      <alignment horizontal="center"/>
    </xf>
    <xf numFmtId="165" fontId="34" fillId="0" borderId="28" xfId="48" applyNumberFormat="1" applyFont="1" applyBorder="1" applyAlignment="1">
      <alignment horizontal="center"/>
    </xf>
    <xf numFmtId="165" fontId="34" fillId="0" borderId="72" xfId="48" applyNumberFormat="1" applyFont="1" applyBorder="1" applyAlignment="1">
      <alignment horizontal="center"/>
    </xf>
    <xf numFmtId="0" fontId="34" fillId="0" borderId="0" xfId="48" applyFont="1" applyAlignment="1" applyProtection="1">
      <alignment horizontal="center"/>
      <protection locked="0"/>
    </xf>
  </cellXfs>
  <cellStyles count="50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Comma" xfId="28" builtinId="3"/>
    <cellStyle name="Comma 2" xfId="29" xr:uid="{00000000-0005-0000-0000-00001C000000}"/>
    <cellStyle name="Comma 3" xfId="30" xr:uid="{00000000-0005-0000-0000-00001D000000}"/>
    <cellStyle name="Explanatory Text" xfId="31" xr:uid="{00000000-0005-0000-0000-00001E000000}"/>
    <cellStyle name="Good" xfId="32" xr:uid="{00000000-0005-0000-0000-00001F000000}"/>
    <cellStyle name="Heading 1" xfId="33" xr:uid="{00000000-0005-0000-0000-000020000000}"/>
    <cellStyle name="Heading 2" xfId="34" xr:uid="{00000000-0005-0000-0000-000021000000}"/>
    <cellStyle name="Heading 3" xfId="35" xr:uid="{00000000-0005-0000-0000-000022000000}"/>
    <cellStyle name="Heading 4" xfId="36" xr:uid="{00000000-0005-0000-0000-000023000000}"/>
    <cellStyle name="Hyperlink 2" xfId="37" xr:uid="{00000000-0005-0000-0000-000024000000}"/>
    <cellStyle name="Input" xfId="38" xr:uid="{00000000-0005-0000-0000-000025000000}"/>
    <cellStyle name="Linked Cell" xfId="39" xr:uid="{00000000-0005-0000-0000-000026000000}"/>
    <cellStyle name="Neutral" xfId="40" xr:uid="{00000000-0005-0000-0000-000027000000}"/>
    <cellStyle name="Normal" xfId="0" builtinId="0"/>
    <cellStyle name="Normal 2" xfId="41" xr:uid="{00000000-0005-0000-0000-000029000000}"/>
    <cellStyle name="Note" xfId="42" xr:uid="{00000000-0005-0000-0000-00002A000000}"/>
    <cellStyle name="Output" xfId="43" xr:uid="{00000000-0005-0000-0000-00002B000000}"/>
    <cellStyle name="Percent 2" xfId="44" xr:uid="{00000000-0005-0000-0000-00002C000000}"/>
    <cellStyle name="Title" xfId="45" xr:uid="{00000000-0005-0000-0000-00002D000000}"/>
    <cellStyle name="Total" xfId="46" xr:uid="{00000000-0005-0000-0000-00002E000000}"/>
    <cellStyle name="Warning Text" xfId="47" xr:uid="{00000000-0005-0000-0000-00002F000000}"/>
    <cellStyle name="ปกติ_ตัวอย่างการคำนวณ FACTOR F" xfId="48" xr:uid="{00000000-0005-0000-0000-000030000000}"/>
    <cellStyle name="ปกติ_ปร.4" xfId="49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21</xdr:row>
      <xdr:rowOff>9525</xdr:rowOff>
    </xdr:from>
    <xdr:to>
      <xdr:col>2</xdr:col>
      <xdr:colOff>0</xdr:colOff>
      <xdr:row>23</xdr:row>
      <xdr:rowOff>38100</xdr:rowOff>
    </xdr:to>
    <xdr:sp macro="" textlink="">
      <xdr:nvSpPr>
        <xdr:cNvPr id="2" name="วงเล็บปีกกาซ้าย 1">
          <a:extLst>
            <a:ext uri="{FF2B5EF4-FFF2-40B4-BE49-F238E27FC236}">
              <a16:creationId xmlns:a16="http://schemas.microsoft.com/office/drawing/2014/main" id="{3D6BE49B-87DB-922E-CCF6-BFF41BAFF935}"/>
            </a:ext>
          </a:extLst>
        </xdr:cNvPr>
        <xdr:cNvSpPr/>
      </xdr:nvSpPr>
      <xdr:spPr>
        <a:xfrm>
          <a:off x="752475" y="5972175"/>
          <a:ext cx="133350" cy="56197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9</xdr:col>
      <xdr:colOff>57150</xdr:colOff>
      <xdr:row>21</xdr:row>
      <xdr:rowOff>28575</xdr:rowOff>
    </xdr:from>
    <xdr:to>
      <xdr:col>9</xdr:col>
      <xdr:colOff>142875</xdr:colOff>
      <xdr:row>23</xdr:row>
      <xdr:rowOff>28575</xdr:rowOff>
    </xdr:to>
    <xdr:sp macro="" textlink="">
      <xdr:nvSpPr>
        <xdr:cNvPr id="3" name="วงเล็บปีกกาขวา 2">
          <a:extLst>
            <a:ext uri="{FF2B5EF4-FFF2-40B4-BE49-F238E27FC236}">
              <a16:creationId xmlns:a16="http://schemas.microsoft.com/office/drawing/2014/main" id="{ECB19B62-3D3D-8FE1-5136-1600A73202F5}"/>
            </a:ext>
          </a:extLst>
        </xdr:cNvPr>
        <xdr:cNvSpPr/>
      </xdr:nvSpPr>
      <xdr:spPr>
        <a:xfrm>
          <a:off x="4991100" y="5991225"/>
          <a:ext cx="85725" cy="5334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13"/>
  <sheetViews>
    <sheetView showGridLines="0" tabSelected="1" view="pageBreakPreview" zoomScaleNormal="100" zoomScaleSheetLayoutView="100" workbookViewId="0">
      <pane ySplit="6" topLeftCell="A7" activePane="bottomLeft" state="frozen"/>
      <selection pane="bottomLeft" activeCell="B8" sqref="B8"/>
    </sheetView>
  </sheetViews>
  <sheetFormatPr defaultRowHeight="18.95" customHeight="1"/>
  <cols>
    <col min="1" max="1" width="6.5703125" style="158" customWidth="1"/>
    <col min="2" max="2" width="5.28515625" style="158" customWidth="1"/>
    <col min="3" max="3" width="2.28515625" style="152" customWidth="1"/>
    <col min="4" max="4" width="6.85546875" style="152" customWidth="1"/>
    <col min="5" max="5" width="33.28515625" style="152" customWidth="1"/>
    <col min="6" max="6" width="9.5703125" style="159" customWidth="1"/>
    <col min="7" max="7" width="6.85546875" style="152" customWidth="1"/>
    <col min="8" max="9" width="11.7109375" style="160" customWidth="1"/>
    <col min="10" max="10" width="11.7109375" style="161" customWidth="1"/>
    <col min="11" max="11" width="11.7109375" style="160" customWidth="1"/>
    <col min="12" max="12" width="13.140625" style="160" customWidth="1"/>
    <col min="13" max="13" width="8.5703125" style="152" bestFit="1" customWidth="1"/>
    <col min="14" max="16384" width="9.140625" style="152"/>
  </cols>
  <sheetData>
    <row r="1" spans="1:13" ht="18.95" customHeight="1">
      <c r="A1" s="209" t="s">
        <v>35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3" ht="18.95" customHeight="1">
      <c r="A2" s="156" t="s">
        <v>93</v>
      </c>
      <c r="B2" s="156"/>
      <c r="E2" s="152" t="s">
        <v>110</v>
      </c>
      <c r="F2" s="152"/>
      <c r="H2" s="152"/>
      <c r="I2" s="152"/>
      <c r="J2" s="152"/>
      <c r="K2" s="152"/>
      <c r="L2" s="152"/>
    </row>
    <row r="3" spans="1:13" ht="18.95" customHeight="1">
      <c r="A3" s="214" t="s">
        <v>0</v>
      </c>
      <c r="B3" s="214"/>
      <c r="C3" s="214"/>
      <c r="D3" s="200" t="s">
        <v>83</v>
      </c>
      <c r="E3" s="200"/>
      <c r="F3" s="200"/>
      <c r="G3" s="200"/>
      <c r="H3" s="200"/>
      <c r="I3" s="153" t="s">
        <v>9</v>
      </c>
      <c r="J3" s="219" t="s">
        <v>90</v>
      </c>
      <c r="K3" s="219"/>
      <c r="L3" s="219"/>
      <c r="M3" s="219"/>
    </row>
    <row r="4" spans="1:13" ht="18.95" customHeight="1" thickBot="1">
      <c r="A4" s="214" t="s">
        <v>8</v>
      </c>
      <c r="B4" s="214"/>
      <c r="C4" s="214"/>
      <c r="D4" s="200" t="s">
        <v>84</v>
      </c>
      <c r="E4" s="200"/>
      <c r="F4" s="200"/>
      <c r="G4" s="200"/>
      <c r="H4" s="200"/>
      <c r="I4" s="201" t="s">
        <v>2</v>
      </c>
      <c r="J4" s="201"/>
      <c r="K4" s="202" t="s">
        <v>99</v>
      </c>
      <c r="L4" s="202"/>
      <c r="M4" s="202"/>
    </row>
    <row r="5" spans="1:13" ht="18.95" customHeight="1" thickTop="1">
      <c r="A5" s="205" t="s">
        <v>3</v>
      </c>
      <c r="B5" s="215" t="s">
        <v>4</v>
      </c>
      <c r="C5" s="216"/>
      <c r="D5" s="216"/>
      <c r="E5" s="216"/>
      <c r="F5" s="210" t="s">
        <v>13</v>
      </c>
      <c r="G5" s="212" t="s">
        <v>19</v>
      </c>
      <c r="H5" s="203" t="s">
        <v>24</v>
      </c>
      <c r="I5" s="204"/>
      <c r="J5" s="203" t="s">
        <v>21</v>
      </c>
      <c r="K5" s="204"/>
      <c r="L5" s="207" t="s">
        <v>23</v>
      </c>
      <c r="M5" s="205" t="s">
        <v>91</v>
      </c>
    </row>
    <row r="6" spans="1:13" ht="18.95" customHeight="1" thickBot="1">
      <c r="A6" s="206"/>
      <c r="B6" s="217"/>
      <c r="C6" s="218"/>
      <c r="D6" s="218"/>
      <c r="E6" s="218"/>
      <c r="F6" s="211"/>
      <c r="G6" s="213"/>
      <c r="H6" s="154" t="s">
        <v>30</v>
      </c>
      <c r="I6" s="154" t="s">
        <v>22</v>
      </c>
      <c r="J6" s="154" t="s">
        <v>30</v>
      </c>
      <c r="K6" s="154" t="s">
        <v>22</v>
      </c>
      <c r="L6" s="208"/>
      <c r="M6" s="206"/>
    </row>
    <row r="7" spans="1:13" ht="18.95" customHeight="1" thickTop="1">
      <c r="A7" s="155">
        <v>1</v>
      </c>
      <c r="B7" s="163" t="s">
        <v>111</v>
      </c>
      <c r="C7" s="164"/>
      <c r="D7" s="165"/>
      <c r="E7" s="166"/>
      <c r="F7" s="175"/>
      <c r="G7" s="177"/>
      <c r="H7" s="178"/>
      <c r="I7" s="179">
        <f t="shared" ref="I7:I12" si="0">SUM(H7)*$F7</f>
        <v>0</v>
      </c>
      <c r="J7" s="181"/>
      <c r="K7" s="179">
        <f t="shared" ref="K7:K11" si="1">SUM(J7)*$F7</f>
        <v>0</v>
      </c>
      <c r="L7" s="182">
        <f t="shared" ref="L7:L12" si="2">SUM(,I7,K7)</f>
        <v>0</v>
      </c>
      <c r="M7" s="183"/>
    </row>
    <row r="8" spans="1:13" ht="18.95" customHeight="1">
      <c r="A8" s="155"/>
      <c r="B8" s="167" t="s">
        <v>100</v>
      </c>
      <c r="C8" s="164"/>
      <c r="D8" s="165"/>
      <c r="E8" s="166"/>
      <c r="F8" s="176">
        <v>65</v>
      </c>
      <c r="G8" s="177" t="s">
        <v>105</v>
      </c>
      <c r="H8" s="178">
        <v>1163</v>
      </c>
      <c r="I8" s="179">
        <f t="shared" si="0"/>
        <v>75595</v>
      </c>
      <c r="J8" s="181">
        <v>411</v>
      </c>
      <c r="K8" s="179">
        <f t="shared" si="1"/>
        <v>26715</v>
      </c>
      <c r="L8" s="182">
        <f t="shared" si="2"/>
        <v>102310</v>
      </c>
      <c r="M8" s="195"/>
    </row>
    <row r="9" spans="1:13" ht="18.95" customHeight="1">
      <c r="A9" s="155"/>
      <c r="B9" s="167" t="s">
        <v>101</v>
      </c>
      <c r="C9" s="164"/>
      <c r="D9" s="165"/>
      <c r="E9" s="166"/>
      <c r="F9" s="176">
        <v>145</v>
      </c>
      <c r="G9" s="177" t="s">
        <v>105</v>
      </c>
      <c r="H9" s="178">
        <v>1161</v>
      </c>
      <c r="I9" s="179">
        <f t="shared" si="0"/>
        <v>168345</v>
      </c>
      <c r="J9" s="181">
        <v>421</v>
      </c>
      <c r="K9" s="179">
        <f t="shared" si="1"/>
        <v>61045</v>
      </c>
      <c r="L9" s="182">
        <f t="shared" si="2"/>
        <v>229390</v>
      </c>
      <c r="M9" s="195"/>
    </row>
    <row r="10" spans="1:13" ht="18.95" customHeight="1">
      <c r="A10" s="155"/>
      <c r="B10" s="167" t="s">
        <v>102</v>
      </c>
      <c r="C10" s="164"/>
      <c r="D10" s="165"/>
      <c r="E10" s="166"/>
      <c r="F10" s="176">
        <v>78</v>
      </c>
      <c r="G10" s="177" t="s">
        <v>105</v>
      </c>
      <c r="H10" s="178">
        <v>745</v>
      </c>
      <c r="I10" s="179">
        <f t="shared" si="0"/>
        <v>58110</v>
      </c>
      <c r="J10" s="181">
        <v>230</v>
      </c>
      <c r="K10" s="179">
        <f t="shared" si="1"/>
        <v>17940</v>
      </c>
      <c r="L10" s="182">
        <f t="shared" si="2"/>
        <v>76050</v>
      </c>
      <c r="M10" s="195"/>
    </row>
    <row r="11" spans="1:13" ht="18.95" customHeight="1">
      <c r="A11" s="155"/>
      <c r="B11" s="167" t="s">
        <v>103</v>
      </c>
      <c r="C11" s="164"/>
      <c r="D11" s="165"/>
      <c r="E11" s="166"/>
      <c r="F11" s="176">
        <v>472</v>
      </c>
      <c r="G11" s="177" t="s">
        <v>20</v>
      </c>
      <c r="H11" s="178">
        <v>20</v>
      </c>
      <c r="I11" s="179">
        <f t="shared" si="0"/>
        <v>9440</v>
      </c>
      <c r="J11" s="181">
        <v>30</v>
      </c>
      <c r="K11" s="179">
        <f t="shared" si="1"/>
        <v>14160</v>
      </c>
      <c r="L11" s="182">
        <f t="shared" si="2"/>
        <v>23600</v>
      </c>
      <c r="M11" s="195"/>
    </row>
    <row r="12" spans="1:13" ht="18.95" customHeight="1" thickBot="1">
      <c r="A12" s="184"/>
      <c r="B12" s="168"/>
      <c r="C12" s="157"/>
      <c r="D12" s="185"/>
      <c r="E12" s="186"/>
      <c r="F12" s="187">
        <v>0</v>
      </c>
      <c r="G12" s="188" t="s">
        <v>104</v>
      </c>
      <c r="H12" s="180">
        <v>0</v>
      </c>
      <c r="I12" s="180">
        <f t="shared" si="0"/>
        <v>0</v>
      </c>
      <c r="J12" s="189">
        <v>0</v>
      </c>
      <c r="K12" s="179">
        <f t="shared" ref="K12" si="3">SUM(J12)*$F12</f>
        <v>0</v>
      </c>
      <c r="L12" s="182">
        <f t="shared" si="2"/>
        <v>0</v>
      </c>
      <c r="M12" s="196"/>
    </row>
    <row r="13" spans="1:13" ht="18.95" customHeight="1" thickTop="1">
      <c r="A13" s="197" t="s">
        <v>92</v>
      </c>
      <c r="B13" s="198"/>
      <c r="C13" s="198"/>
      <c r="D13" s="198"/>
      <c r="E13" s="198"/>
      <c r="F13" s="198"/>
      <c r="G13" s="198"/>
      <c r="H13" s="199"/>
      <c r="I13" s="190">
        <f>SUM(I7:I12)</f>
        <v>311490</v>
      </c>
      <c r="J13" s="191"/>
      <c r="K13" s="190">
        <f>SUM(K7:K12)</f>
        <v>119860</v>
      </c>
      <c r="L13" s="190">
        <f>SUM(L7:L12)</f>
        <v>431350</v>
      </c>
      <c r="M13" s="192"/>
    </row>
  </sheetData>
  <mergeCells count="17">
    <mergeCell ref="A1:M1"/>
    <mergeCell ref="F5:F6"/>
    <mergeCell ref="G5:G6"/>
    <mergeCell ref="M5:M6"/>
    <mergeCell ref="J5:K5"/>
    <mergeCell ref="A3:C3"/>
    <mergeCell ref="B5:E6"/>
    <mergeCell ref="A4:C4"/>
    <mergeCell ref="D3:H3"/>
    <mergeCell ref="J3:M3"/>
    <mergeCell ref="A13:H13"/>
    <mergeCell ref="D4:H4"/>
    <mergeCell ref="I4:J4"/>
    <mergeCell ref="K4:M4"/>
    <mergeCell ref="H5:I5"/>
    <mergeCell ref="A5:A6"/>
    <mergeCell ref="L5:L6"/>
  </mergeCells>
  <phoneticPr fontId="3" type="noConversion"/>
  <printOptions horizontalCentered="1"/>
  <pageMargins left="0.39370078740157499" right="0.39370078740157499" top="0.35" bottom="0.33" header="0.196850393700787" footer="0.196850393700787"/>
  <pageSetup paperSize="9" orientation="landscape" horizontalDpi="300" verticalDpi="300" r:id="rId1"/>
  <headerFooter alignWithMargins="0">
    <oddHeader>&amp;R&amp;"TH SarabunPSK,ธรรมดา"&amp;12&amp;F&amp;14
แบบ &amp;A</oddHeader>
    <oddFooter>&amp;R&amp;"TH SarabunPSK,Regular"&amp;14ลงชื่อผู้ประมาณราคาราคา (1).................................... (2).................................... (3)....................................   แผ่นที่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N32"/>
  <sheetViews>
    <sheetView view="pageBreakPreview" zoomScaleNormal="100" zoomScaleSheetLayoutView="100" workbookViewId="0">
      <selection activeCell="M14" sqref="M14"/>
    </sheetView>
  </sheetViews>
  <sheetFormatPr defaultRowHeight="21"/>
  <cols>
    <col min="1" max="1" width="6.5703125" style="1" customWidth="1"/>
    <col min="2" max="2" width="4.42578125" style="1" customWidth="1"/>
    <col min="3" max="3" width="3" style="1" customWidth="1"/>
    <col min="4" max="4" width="3.5703125" style="1" customWidth="1"/>
    <col min="5" max="5" width="4" style="1" customWidth="1"/>
    <col min="6" max="6" width="1.28515625" style="1" customWidth="1"/>
    <col min="7" max="7" width="2.5703125" style="1" customWidth="1"/>
    <col min="8" max="8" width="11.140625" style="1" customWidth="1"/>
    <col min="9" max="9" width="5.28515625" style="1" customWidth="1"/>
    <col min="10" max="10" width="4.7109375" style="1" customWidth="1"/>
    <col min="11" max="11" width="15" style="1" customWidth="1"/>
    <col min="12" max="12" width="10.42578125" style="1" customWidth="1"/>
    <col min="13" max="13" width="15.85546875" style="4" customWidth="1"/>
    <col min="14" max="14" width="10.28515625" style="1" customWidth="1"/>
    <col min="15" max="16384" width="9.140625" style="1"/>
  </cols>
  <sheetData>
    <row r="1" spans="1:14">
      <c r="A1" s="256" t="s">
        <v>96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9" t="s">
        <v>34</v>
      </c>
    </row>
    <row r="2" spans="1:14">
      <c r="A2" s="29" t="s">
        <v>12</v>
      </c>
      <c r="B2" s="170" t="s">
        <v>93</v>
      </c>
      <c r="C2" s="170"/>
      <c r="D2" s="170"/>
      <c r="F2" s="169"/>
      <c r="H2" s="169" t="s">
        <v>110</v>
      </c>
      <c r="J2" s="169"/>
      <c r="K2" s="169"/>
      <c r="L2" s="169"/>
      <c r="M2" s="169"/>
      <c r="N2" s="169"/>
    </row>
    <row r="3" spans="1:14">
      <c r="A3" s="13" t="s">
        <v>12</v>
      </c>
      <c r="B3" s="24" t="s">
        <v>94</v>
      </c>
      <c r="C3" s="24"/>
      <c r="D3" s="172" t="s">
        <v>83</v>
      </c>
      <c r="E3" s="171"/>
      <c r="F3" s="171"/>
      <c r="G3" s="171"/>
      <c r="H3" s="171"/>
      <c r="I3" s="171"/>
      <c r="L3" s="12" t="s">
        <v>9</v>
      </c>
      <c r="M3" s="263" t="s">
        <v>90</v>
      </c>
      <c r="N3" s="263"/>
    </row>
    <row r="4" spans="1:14">
      <c r="A4" s="13" t="s">
        <v>12</v>
      </c>
      <c r="B4" s="24" t="s">
        <v>1</v>
      </c>
      <c r="C4" s="24"/>
      <c r="D4" s="24"/>
      <c r="E4" s="172" t="s">
        <v>83</v>
      </c>
      <c r="F4" s="172"/>
      <c r="G4" s="172"/>
      <c r="H4" s="172"/>
      <c r="I4" s="172"/>
      <c r="J4" s="172"/>
      <c r="K4" s="172"/>
      <c r="L4" s="172"/>
      <c r="M4" s="172"/>
      <c r="N4" s="172"/>
    </row>
    <row r="5" spans="1:14">
      <c r="A5" s="13" t="s">
        <v>12</v>
      </c>
      <c r="B5" s="238" t="s">
        <v>76</v>
      </c>
      <c r="C5" s="238"/>
      <c r="D5" s="238"/>
      <c r="E5" s="238"/>
      <c r="F5" s="238"/>
      <c r="G5" s="238"/>
      <c r="H5" s="238"/>
      <c r="I5" s="238"/>
      <c r="J5" s="238"/>
      <c r="K5" s="14" t="s">
        <v>13</v>
      </c>
      <c r="L5" s="23">
        <v>1</v>
      </c>
      <c r="M5" s="238" t="s">
        <v>14</v>
      </c>
      <c r="N5" s="238"/>
    </row>
    <row r="6" spans="1:14">
      <c r="A6" s="13" t="s">
        <v>12</v>
      </c>
      <c r="B6" s="238" t="s">
        <v>2</v>
      </c>
      <c r="C6" s="238"/>
      <c r="D6" s="238"/>
      <c r="E6" s="238"/>
      <c r="F6" s="238"/>
      <c r="G6" s="238"/>
      <c r="H6" s="261" t="s">
        <v>109</v>
      </c>
      <c r="I6" s="261"/>
      <c r="J6" s="261"/>
      <c r="K6" s="262"/>
      <c r="L6" s="262"/>
      <c r="M6" s="264"/>
      <c r="N6" s="264"/>
    </row>
    <row r="7" spans="1:14" ht="5.0999999999999996" customHeight="1" thickBot="1">
      <c r="A7" s="6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21.75" customHeight="1" thickTop="1">
      <c r="A8" s="257" t="s">
        <v>3</v>
      </c>
      <c r="B8" s="240" t="s">
        <v>4</v>
      </c>
      <c r="C8" s="241"/>
      <c r="D8" s="241"/>
      <c r="E8" s="241"/>
      <c r="F8" s="241"/>
      <c r="G8" s="241"/>
      <c r="H8" s="241"/>
      <c r="I8" s="241"/>
      <c r="J8" s="242"/>
      <c r="K8" s="8" t="s">
        <v>28</v>
      </c>
      <c r="L8" s="246" t="s">
        <v>31</v>
      </c>
      <c r="M8" s="2" t="s">
        <v>25</v>
      </c>
      <c r="N8" s="257" t="s">
        <v>5</v>
      </c>
    </row>
    <row r="9" spans="1:14" ht="21.75" thickBot="1">
      <c r="A9" s="258"/>
      <c r="B9" s="243"/>
      <c r="C9" s="244"/>
      <c r="D9" s="244"/>
      <c r="E9" s="244"/>
      <c r="F9" s="244"/>
      <c r="G9" s="244"/>
      <c r="H9" s="244"/>
      <c r="I9" s="244"/>
      <c r="J9" s="245"/>
      <c r="K9" s="3" t="s">
        <v>26</v>
      </c>
      <c r="L9" s="247"/>
      <c r="M9" s="3" t="s">
        <v>26</v>
      </c>
      <c r="N9" s="258"/>
    </row>
    <row r="10" spans="1:14" ht="21.75" thickTop="1">
      <c r="A10" s="25">
        <v>1</v>
      </c>
      <c r="B10" s="265" t="s">
        <v>95</v>
      </c>
      <c r="C10" s="266"/>
      <c r="D10" s="266"/>
      <c r="E10" s="266"/>
      <c r="F10" s="266"/>
      <c r="G10" s="266"/>
      <c r="H10" s="266"/>
      <c r="I10" s="266"/>
      <c r="J10" s="267"/>
      <c r="K10" s="33">
        <v>431350</v>
      </c>
      <c r="L10" s="35">
        <v>1.3073999999999999</v>
      </c>
      <c r="M10" s="33">
        <f>K10*L10</f>
        <v>563946.99</v>
      </c>
      <c r="N10" s="15"/>
    </row>
    <row r="11" spans="1:14">
      <c r="A11" s="18"/>
      <c r="B11" s="237"/>
      <c r="C11" s="238"/>
      <c r="D11" s="238"/>
      <c r="E11" s="238"/>
      <c r="F11" s="238"/>
      <c r="G11" s="238"/>
      <c r="H11" s="238"/>
      <c r="I11" s="238"/>
      <c r="J11" s="239"/>
      <c r="K11" s="17"/>
      <c r="L11" s="16"/>
      <c r="M11" s="17"/>
      <c r="N11" s="16"/>
    </row>
    <row r="12" spans="1:14">
      <c r="A12" s="18"/>
      <c r="B12" s="250"/>
      <c r="C12" s="251"/>
      <c r="D12" s="251"/>
      <c r="E12" s="251"/>
      <c r="F12" s="251"/>
      <c r="G12" s="251"/>
      <c r="H12" s="251"/>
      <c r="I12" s="251"/>
      <c r="J12" s="252"/>
      <c r="K12" s="30"/>
      <c r="L12" s="16"/>
      <c r="M12" s="17"/>
      <c r="N12" s="16"/>
    </row>
    <row r="13" spans="1:14" ht="18.75" customHeight="1">
      <c r="A13" s="18"/>
      <c r="B13" s="253" t="s">
        <v>6</v>
      </c>
      <c r="C13" s="254"/>
      <c r="D13" s="254"/>
      <c r="E13" s="254"/>
      <c r="F13" s="254"/>
      <c r="G13" s="254"/>
      <c r="H13" s="254"/>
      <c r="I13" s="254"/>
      <c r="J13" s="255"/>
      <c r="K13" s="16"/>
      <c r="L13" s="16"/>
      <c r="M13" s="31"/>
      <c r="N13" s="16"/>
    </row>
    <row r="14" spans="1:14" s="9" customFormat="1" ht="18.75">
      <c r="A14" s="19"/>
      <c r="B14" s="248" t="s">
        <v>15</v>
      </c>
      <c r="C14" s="249"/>
      <c r="D14" s="249"/>
      <c r="E14" s="249"/>
      <c r="F14" s="249"/>
      <c r="G14" s="249"/>
      <c r="H14" s="249"/>
      <c r="I14" s="259">
        <v>0</v>
      </c>
      <c r="J14" s="260"/>
      <c r="K14" s="20"/>
      <c r="L14" s="20"/>
      <c r="M14" s="21"/>
      <c r="N14" s="20"/>
    </row>
    <row r="15" spans="1:14" s="9" customFormat="1" ht="18.75">
      <c r="A15" s="20"/>
      <c r="B15" s="232" t="s">
        <v>16</v>
      </c>
      <c r="C15" s="233"/>
      <c r="D15" s="233"/>
      <c r="E15" s="233"/>
      <c r="F15" s="233"/>
      <c r="G15" s="233"/>
      <c r="H15" s="233"/>
      <c r="I15" s="223">
        <v>0</v>
      </c>
      <c r="J15" s="224"/>
      <c r="K15" s="20"/>
      <c r="L15" s="20"/>
      <c r="M15" s="21"/>
      <c r="N15" s="20"/>
    </row>
    <row r="16" spans="1:14" s="9" customFormat="1" ht="18.75">
      <c r="A16" s="20"/>
      <c r="B16" s="232" t="s">
        <v>17</v>
      </c>
      <c r="C16" s="233"/>
      <c r="D16" s="233"/>
      <c r="E16" s="233"/>
      <c r="F16" s="233"/>
      <c r="G16" s="233"/>
      <c r="H16" s="233"/>
      <c r="I16" s="223">
        <v>0.05</v>
      </c>
      <c r="J16" s="224"/>
      <c r="K16" s="20"/>
      <c r="L16" s="20"/>
      <c r="M16" s="21"/>
      <c r="N16" s="20"/>
    </row>
    <row r="17" spans="1:14" s="9" customFormat="1" ht="19.5" thickBot="1">
      <c r="A17" s="27"/>
      <c r="B17" s="234" t="s">
        <v>18</v>
      </c>
      <c r="C17" s="235"/>
      <c r="D17" s="235"/>
      <c r="E17" s="235"/>
      <c r="F17" s="235"/>
      <c r="G17" s="235"/>
      <c r="H17" s="235"/>
      <c r="I17" s="230">
        <v>7.0000000000000007E-2</v>
      </c>
      <c r="J17" s="231"/>
      <c r="K17" s="27"/>
      <c r="L17" s="27"/>
      <c r="M17" s="28"/>
      <c r="N17" s="27"/>
    </row>
    <row r="18" spans="1:14" ht="21.75" thickTop="1">
      <c r="A18" s="225" t="s">
        <v>27</v>
      </c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7"/>
      <c r="M18" s="34">
        <f>SUM(M10:M17)</f>
        <v>563946.99</v>
      </c>
      <c r="N18" s="40"/>
    </row>
    <row r="19" spans="1:14" ht="21.75" thickBot="1">
      <c r="A19" s="228" t="str">
        <f>"("&amp;BAHTTEXT(M19)&amp;")"</f>
        <v>(ห้าแสนหกหมื่นสามพันเก้าร้อยบาทถ้วน)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41" t="s">
        <v>32</v>
      </c>
      <c r="M19" s="32">
        <f>ROUNDDOWN(M18,-2)</f>
        <v>563900</v>
      </c>
      <c r="N19" s="39" t="s">
        <v>11</v>
      </c>
    </row>
    <row r="20" spans="1:14" ht="39.950000000000003" customHeight="1" thickTop="1">
      <c r="B20" s="221" t="s">
        <v>8</v>
      </c>
      <c r="C20" s="221"/>
      <c r="D20" s="221"/>
      <c r="E20" s="221"/>
      <c r="F20" s="221"/>
      <c r="G20" s="221"/>
      <c r="H20" s="236" t="s">
        <v>29</v>
      </c>
      <c r="I20" s="236"/>
      <c r="J20" s="236"/>
      <c r="K20" s="236"/>
      <c r="L20" s="221" t="s">
        <v>89</v>
      </c>
      <c r="M20" s="221"/>
      <c r="N20" s="221"/>
    </row>
    <row r="21" spans="1:14">
      <c r="B21" s="220"/>
      <c r="C21" s="220"/>
      <c r="D21" s="220"/>
      <c r="E21" s="220"/>
      <c r="F21" s="220"/>
      <c r="G21" s="220"/>
      <c r="H21" s="220" t="s">
        <v>77</v>
      </c>
      <c r="I21" s="220"/>
      <c r="J21" s="220"/>
      <c r="K21" s="220"/>
      <c r="L21" s="222"/>
      <c r="M21" s="222"/>
      <c r="N21" s="222"/>
    </row>
    <row r="22" spans="1:14" ht="36.75" customHeight="1">
      <c r="B22" s="220"/>
      <c r="C22" s="220"/>
      <c r="D22" s="220"/>
      <c r="E22" s="220"/>
      <c r="F22" s="220"/>
      <c r="G22" s="220"/>
      <c r="H22" s="220" t="s">
        <v>29</v>
      </c>
      <c r="I22" s="220"/>
      <c r="J22" s="220"/>
      <c r="K22" s="220"/>
      <c r="L22" s="222" t="s">
        <v>79</v>
      </c>
      <c r="M22" s="222"/>
      <c r="N22" s="222"/>
    </row>
    <row r="23" spans="1:14">
      <c r="B23" s="220"/>
      <c r="C23" s="220"/>
      <c r="D23" s="220"/>
      <c r="E23" s="220"/>
      <c r="F23" s="220"/>
      <c r="G23" s="220"/>
      <c r="H23" s="220" t="s">
        <v>78</v>
      </c>
      <c r="I23" s="220"/>
      <c r="J23" s="220"/>
      <c r="K23" s="220"/>
      <c r="L23" s="220"/>
      <c r="M23" s="220"/>
      <c r="N23" s="220"/>
    </row>
    <row r="24" spans="1:14" ht="38.25" customHeight="1">
      <c r="B24" s="222"/>
      <c r="C24" s="222"/>
      <c r="D24" s="222"/>
      <c r="E24" s="222"/>
      <c r="F24" s="222"/>
      <c r="G24" s="222"/>
      <c r="H24" s="220" t="s">
        <v>29</v>
      </c>
      <c r="I24" s="220"/>
      <c r="J24" s="220"/>
      <c r="K24" s="220"/>
      <c r="L24" s="5" t="s">
        <v>80</v>
      </c>
      <c r="M24" s="5"/>
    </row>
    <row r="25" spans="1:14">
      <c r="B25" s="220"/>
      <c r="C25" s="220"/>
      <c r="D25" s="220"/>
      <c r="E25" s="220"/>
      <c r="F25" s="220"/>
      <c r="G25" s="220"/>
      <c r="H25" s="220" t="s">
        <v>81</v>
      </c>
      <c r="I25" s="220"/>
      <c r="J25" s="220"/>
      <c r="K25" s="220"/>
      <c r="L25" s="4"/>
    </row>
    <row r="26" spans="1:14" ht="38.25" customHeight="1">
      <c r="B26" s="222" t="s">
        <v>107</v>
      </c>
      <c r="C26" s="222"/>
      <c r="D26" s="222"/>
      <c r="E26" s="222"/>
      <c r="F26" s="222"/>
      <c r="G26" s="222"/>
      <c r="H26" s="220" t="s">
        <v>29</v>
      </c>
      <c r="I26" s="220"/>
      <c r="J26" s="220"/>
      <c r="K26" s="220"/>
      <c r="L26" s="5" t="s">
        <v>82</v>
      </c>
      <c r="M26" s="5"/>
    </row>
    <row r="27" spans="1:14">
      <c r="B27" s="220"/>
      <c r="C27" s="220"/>
      <c r="D27" s="220"/>
      <c r="E27" s="220"/>
      <c r="F27" s="220"/>
      <c r="G27" s="220"/>
      <c r="H27" s="220" t="s">
        <v>108</v>
      </c>
      <c r="I27" s="220"/>
      <c r="J27" s="220"/>
      <c r="K27" s="220"/>
    </row>
    <row r="28" spans="1:14" s="9" customFormat="1" ht="18.75">
      <c r="B28" s="10"/>
      <c r="C28" s="10"/>
      <c r="D28" s="10"/>
      <c r="E28" s="10"/>
      <c r="F28" s="10"/>
      <c r="G28" s="10"/>
      <c r="H28" s="10"/>
      <c r="I28" s="10"/>
      <c r="J28" s="10"/>
      <c r="K28" s="10"/>
      <c r="M28" s="11"/>
    </row>
    <row r="29" spans="1:14" s="9" customFormat="1" ht="18.75">
      <c r="B29" s="10"/>
      <c r="C29" s="10"/>
      <c r="D29" s="10"/>
      <c r="E29" s="10"/>
      <c r="F29" s="10"/>
      <c r="G29" s="10"/>
      <c r="H29" s="10"/>
      <c r="I29" s="10"/>
      <c r="J29" s="10"/>
      <c r="K29" s="10"/>
      <c r="M29" s="11"/>
    </row>
    <row r="30" spans="1:14" s="9" customFormat="1" ht="18.75">
      <c r="B30" s="10"/>
      <c r="C30" s="10"/>
      <c r="D30" s="10"/>
      <c r="E30" s="10"/>
      <c r="F30" s="10"/>
      <c r="G30" s="10"/>
      <c r="H30" s="10"/>
      <c r="I30" s="10"/>
      <c r="J30" s="10"/>
      <c r="K30" s="10"/>
      <c r="M30" s="11"/>
    </row>
    <row r="31" spans="1:14" s="9" customFormat="1" ht="18.75">
      <c r="B31" s="10"/>
      <c r="C31" s="10"/>
      <c r="D31" s="10"/>
      <c r="E31" s="10"/>
      <c r="F31" s="10"/>
      <c r="G31" s="10"/>
      <c r="H31" s="10"/>
      <c r="I31" s="10"/>
      <c r="J31" s="10"/>
      <c r="K31" s="10"/>
      <c r="M31" s="11"/>
    </row>
    <row r="32" spans="1:14" s="9" customFormat="1" ht="18.75">
      <c r="B32" s="10"/>
      <c r="C32" s="10"/>
      <c r="D32" s="10"/>
      <c r="E32" s="10"/>
      <c r="F32" s="10"/>
      <c r="G32" s="10"/>
      <c r="H32" s="10"/>
      <c r="I32" s="10"/>
      <c r="J32" s="10"/>
      <c r="K32" s="10"/>
      <c r="M32" s="11"/>
    </row>
  </sheetData>
  <mergeCells count="46">
    <mergeCell ref="N8:N9"/>
    <mergeCell ref="M3:N3"/>
    <mergeCell ref="M6:N6"/>
    <mergeCell ref="B5:J5"/>
    <mergeCell ref="M5:N5"/>
    <mergeCell ref="A1:M1"/>
    <mergeCell ref="A8:A9"/>
    <mergeCell ref="I14:J14"/>
    <mergeCell ref="I15:J15"/>
    <mergeCell ref="B15:H15"/>
    <mergeCell ref="H6:J6"/>
    <mergeCell ref="K6:L6"/>
    <mergeCell ref="B6:G6"/>
    <mergeCell ref="B10:J10"/>
    <mergeCell ref="B11:J11"/>
    <mergeCell ref="B8:J9"/>
    <mergeCell ref="L8:L9"/>
    <mergeCell ref="B14:H14"/>
    <mergeCell ref="B12:J12"/>
    <mergeCell ref="B13:J13"/>
    <mergeCell ref="I16:J16"/>
    <mergeCell ref="B26:G26"/>
    <mergeCell ref="H24:K24"/>
    <mergeCell ref="H25:K25"/>
    <mergeCell ref="A18:L18"/>
    <mergeCell ref="A19:K19"/>
    <mergeCell ref="I17:J17"/>
    <mergeCell ref="B16:H16"/>
    <mergeCell ref="B17:H17"/>
    <mergeCell ref="L21:N21"/>
    <mergeCell ref="H21:K21"/>
    <mergeCell ref="H20:K20"/>
    <mergeCell ref="B20:G20"/>
    <mergeCell ref="B21:G21"/>
    <mergeCell ref="L23:N23"/>
    <mergeCell ref="L20:N20"/>
    <mergeCell ref="L22:N22"/>
    <mergeCell ref="B27:G27"/>
    <mergeCell ref="H27:K27"/>
    <mergeCell ref="B24:G24"/>
    <mergeCell ref="B25:G25"/>
    <mergeCell ref="H26:K26"/>
    <mergeCell ref="H23:K23"/>
    <mergeCell ref="B23:G23"/>
    <mergeCell ref="H22:K22"/>
    <mergeCell ref="B22:G22"/>
  </mergeCells>
  <phoneticPr fontId="3" type="noConversion"/>
  <pageMargins left="0.47244094488188981" right="0.19685039370078741" top="0.59055118110236227" bottom="0.39370078740157483" header="0.19685039370078741" footer="0.39370078740157483"/>
  <pageSetup paperSize="9" orientation="portrait" horizontalDpi="300" verticalDpi="300" r:id="rId1"/>
  <headerFooter alignWithMargins="0">
    <oddHeader>&amp;R&amp;"TH SarabunPSK,ธรรมดา"&amp;12&amp;F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00"/>
  </sheetPr>
  <dimension ref="A1:K29"/>
  <sheetViews>
    <sheetView view="pageBreakPreview" zoomScaleNormal="100" zoomScaleSheetLayoutView="100" workbookViewId="0">
      <selection activeCell="H11" sqref="H11:J11"/>
    </sheetView>
  </sheetViews>
  <sheetFormatPr defaultRowHeight="21"/>
  <cols>
    <col min="1" max="1" width="7.85546875" style="1" customWidth="1"/>
    <col min="2" max="2" width="1.28515625" style="1" customWidth="1"/>
    <col min="3" max="3" width="4.140625" style="1" customWidth="1"/>
    <col min="4" max="4" width="12.85546875" style="1" customWidth="1"/>
    <col min="5" max="5" width="19.140625" style="1" customWidth="1"/>
    <col min="6" max="6" width="14.7109375" style="1" customWidth="1"/>
    <col min="7" max="7" width="3.28515625" style="1" customWidth="1"/>
    <col min="8" max="8" width="3.85546875" style="4" customWidth="1"/>
    <col min="9" max="9" width="8.42578125" style="4" customWidth="1"/>
    <col min="10" max="10" width="5.85546875" style="4" customWidth="1"/>
    <col min="11" max="11" width="16.85546875" style="1" customWidth="1"/>
    <col min="12" max="12" width="3.28515625" style="1" customWidth="1"/>
    <col min="13" max="16384" width="9.140625" style="1"/>
  </cols>
  <sheetData>
    <row r="1" spans="1:11" ht="22.5">
      <c r="A1" s="289" t="s">
        <v>97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>
      <c r="A2" s="170" t="s">
        <v>93</v>
      </c>
      <c r="B2" s="170"/>
      <c r="C2" s="170"/>
      <c r="E2" s="169" t="s">
        <v>110</v>
      </c>
      <c r="F2" s="169"/>
      <c r="G2" s="169"/>
      <c r="H2" s="169"/>
      <c r="I2" s="169"/>
      <c r="J2" s="169"/>
      <c r="K2" s="169"/>
    </row>
    <row r="3" spans="1:11">
      <c r="A3" s="173" t="s">
        <v>94</v>
      </c>
      <c r="B3" s="173"/>
      <c r="C3" s="174" t="s">
        <v>83</v>
      </c>
      <c r="E3" s="174"/>
      <c r="F3" s="174"/>
      <c r="G3" s="293" t="s">
        <v>9</v>
      </c>
      <c r="H3" s="293"/>
      <c r="I3" s="292" t="s">
        <v>90</v>
      </c>
      <c r="J3" s="292"/>
      <c r="K3" s="292"/>
    </row>
    <row r="4" spans="1:11">
      <c r="A4" s="300" t="s">
        <v>1</v>
      </c>
      <c r="B4" s="300"/>
      <c r="C4" s="292" t="s">
        <v>83</v>
      </c>
      <c r="D4" s="292"/>
      <c r="E4" s="292"/>
      <c r="F4" s="292"/>
      <c r="G4" s="292"/>
      <c r="H4" s="292"/>
      <c r="I4" s="292"/>
      <c r="J4" s="292"/>
      <c r="K4" s="292"/>
    </row>
    <row r="5" spans="1:11">
      <c r="A5" s="302" t="s">
        <v>98</v>
      </c>
      <c r="B5" s="302"/>
      <c r="C5" s="302"/>
      <c r="D5" s="302"/>
      <c r="E5" s="302"/>
      <c r="F5" s="145"/>
      <c r="G5" s="292" t="s">
        <v>13</v>
      </c>
      <c r="H5" s="292"/>
      <c r="I5" s="309">
        <v>4</v>
      </c>
      <c r="J5" s="309"/>
      <c r="K5" s="146" t="s">
        <v>14</v>
      </c>
    </row>
    <row r="6" spans="1:11">
      <c r="A6" s="292" t="s">
        <v>2</v>
      </c>
      <c r="B6" s="292"/>
      <c r="C6" s="292"/>
      <c r="D6" s="292"/>
      <c r="E6" s="147" t="s">
        <v>109</v>
      </c>
      <c r="F6" s="146"/>
      <c r="G6" s="292"/>
      <c r="H6" s="292"/>
      <c r="I6" s="292"/>
      <c r="J6" s="310"/>
      <c r="K6" s="310"/>
    </row>
    <row r="7" spans="1:11" ht="12" customHeight="1" thickBot="1">
      <c r="A7" s="301"/>
      <c r="B7" s="301"/>
      <c r="C7" s="301"/>
      <c r="D7" s="301"/>
      <c r="E7" s="301"/>
      <c r="F7" s="301"/>
      <c r="G7" s="301"/>
      <c r="H7" s="301"/>
      <c r="I7" s="301"/>
      <c r="J7" s="301"/>
      <c r="K7" s="301"/>
    </row>
    <row r="8" spans="1:11" ht="21.75" customHeight="1" thickTop="1">
      <c r="A8" s="290" t="s">
        <v>3</v>
      </c>
      <c r="B8" s="240" t="s">
        <v>4</v>
      </c>
      <c r="C8" s="241"/>
      <c r="D8" s="241"/>
      <c r="E8" s="241"/>
      <c r="F8" s="241"/>
      <c r="G8" s="242"/>
      <c r="H8" s="294" t="s">
        <v>25</v>
      </c>
      <c r="I8" s="295"/>
      <c r="J8" s="296"/>
      <c r="K8" s="290" t="s">
        <v>5</v>
      </c>
    </row>
    <row r="9" spans="1:11" ht="21.75" customHeight="1" thickBot="1">
      <c r="A9" s="291"/>
      <c r="B9" s="243"/>
      <c r="C9" s="244"/>
      <c r="D9" s="244"/>
      <c r="E9" s="244"/>
      <c r="F9" s="244"/>
      <c r="G9" s="245"/>
      <c r="H9" s="297" t="s">
        <v>26</v>
      </c>
      <c r="I9" s="298"/>
      <c r="J9" s="299"/>
      <c r="K9" s="291"/>
    </row>
    <row r="10" spans="1:11" ht="21.75" thickTop="1">
      <c r="A10" s="15"/>
      <c r="B10" s="306" t="s">
        <v>7</v>
      </c>
      <c r="C10" s="307"/>
      <c r="D10" s="307"/>
      <c r="E10" s="307"/>
      <c r="F10" s="307"/>
      <c r="G10" s="308"/>
      <c r="H10" s="303"/>
      <c r="I10" s="304"/>
      <c r="J10" s="305"/>
      <c r="K10" s="15"/>
    </row>
    <row r="11" spans="1:11">
      <c r="A11" s="38">
        <f>A10+1</f>
        <v>1</v>
      </c>
      <c r="B11" s="237" t="s">
        <v>95</v>
      </c>
      <c r="C11" s="238"/>
      <c r="D11" s="238"/>
      <c r="E11" s="238"/>
      <c r="F11" s="238"/>
      <c r="G11" s="239"/>
      <c r="H11" s="275">
        <v>563900</v>
      </c>
      <c r="I11" s="276"/>
      <c r="J11" s="277"/>
      <c r="K11" s="16"/>
    </row>
    <row r="12" spans="1:11">
      <c r="A12" s="38"/>
      <c r="B12" s="237"/>
      <c r="C12" s="238"/>
      <c r="D12" s="238"/>
      <c r="E12" s="238"/>
      <c r="F12" s="238"/>
      <c r="G12" s="239"/>
      <c r="H12" s="275"/>
      <c r="I12" s="276"/>
      <c r="J12" s="277"/>
      <c r="K12" s="16"/>
    </row>
    <row r="13" spans="1:11">
      <c r="A13" s="38"/>
      <c r="B13" s="237"/>
      <c r="C13" s="238"/>
      <c r="D13" s="238"/>
      <c r="E13" s="238"/>
      <c r="F13" s="238"/>
      <c r="G13" s="239"/>
      <c r="H13" s="275"/>
      <c r="I13" s="276"/>
      <c r="J13" s="277"/>
      <c r="K13" s="16"/>
    </row>
    <row r="14" spans="1:11">
      <c r="A14" s="18"/>
      <c r="B14" s="271"/>
      <c r="C14" s="272"/>
      <c r="D14" s="272"/>
      <c r="E14" s="272"/>
      <c r="F14" s="272"/>
      <c r="G14" s="273"/>
      <c r="H14" s="275"/>
      <c r="I14" s="276"/>
      <c r="J14" s="277"/>
      <c r="K14" s="16"/>
    </row>
    <row r="15" spans="1:11">
      <c r="A15" s="18"/>
      <c r="B15" s="271"/>
      <c r="C15" s="272"/>
      <c r="D15" s="272"/>
      <c r="E15" s="272"/>
      <c r="F15" s="272"/>
      <c r="G15" s="273"/>
      <c r="H15" s="275"/>
      <c r="I15" s="276"/>
      <c r="J15" s="277"/>
      <c r="K15" s="16"/>
    </row>
    <row r="16" spans="1:11">
      <c r="A16" s="18"/>
      <c r="B16" s="271"/>
      <c r="C16" s="272"/>
      <c r="D16" s="272"/>
      <c r="E16" s="272"/>
      <c r="F16" s="272"/>
      <c r="G16" s="273"/>
      <c r="H16" s="275"/>
      <c r="I16" s="276"/>
      <c r="J16" s="277"/>
      <c r="K16" s="16"/>
    </row>
    <row r="17" spans="1:11">
      <c r="A17" s="18"/>
      <c r="B17" s="271"/>
      <c r="C17" s="272"/>
      <c r="D17" s="272"/>
      <c r="E17" s="272"/>
      <c r="F17" s="272"/>
      <c r="G17" s="273"/>
      <c r="H17" s="275"/>
      <c r="I17" s="276"/>
      <c r="J17" s="277"/>
      <c r="K17" s="16"/>
    </row>
    <row r="18" spans="1:11">
      <c r="A18" s="18"/>
      <c r="B18" s="271"/>
      <c r="C18" s="272"/>
      <c r="D18" s="272"/>
      <c r="E18" s="272"/>
      <c r="F18" s="272"/>
      <c r="G18" s="273"/>
      <c r="H18" s="275"/>
      <c r="I18" s="276"/>
      <c r="J18" s="277"/>
      <c r="K18" s="16"/>
    </row>
    <row r="19" spans="1:11" ht="21.75" thickBot="1">
      <c r="A19" s="36"/>
      <c r="B19" s="278"/>
      <c r="C19" s="279"/>
      <c r="D19" s="279"/>
      <c r="E19" s="279"/>
      <c r="F19" s="279"/>
      <c r="G19" s="280"/>
      <c r="H19" s="281"/>
      <c r="I19" s="282"/>
      <c r="J19" s="283"/>
      <c r="K19" s="26"/>
    </row>
    <row r="20" spans="1:11" ht="22.5" thickTop="1" thickBot="1">
      <c r="A20" s="274" t="s">
        <v>7</v>
      </c>
      <c r="B20" s="225" t="s">
        <v>10</v>
      </c>
      <c r="C20" s="226"/>
      <c r="D20" s="226"/>
      <c r="E20" s="226"/>
      <c r="F20" s="226"/>
      <c r="G20" s="227"/>
      <c r="H20" s="284">
        <f>SUM(H11:H19)</f>
        <v>563900</v>
      </c>
      <c r="I20" s="285"/>
      <c r="J20" s="286"/>
      <c r="K20" s="42" t="s">
        <v>11</v>
      </c>
    </row>
    <row r="21" spans="1:11" ht="22.5" thickTop="1" thickBot="1">
      <c r="A21" s="258"/>
      <c r="B21" s="228" t="str">
        <f>"("&amp;BAHTTEXT(H20)&amp;")"</f>
        <v>(ห้าแสนหกหมื่นสามพันเก้าร้อยบาทถ้วน)</v>
      </c>
      <c r="C21" s="229"/>
      <c r="D21" s="229"/>
      <c r="E21" s="229"/>
      <c r="F21" s="229"/>
      <c r="G21" s="229"/>
      <c r="H21" s="229"/>
      <c r="I21" s="229"/>
      <c r="J21" s="229"/>
      <c r="K21" s="37"/>
    </row>
    <row r="22" spans="1:11" ht="35.25" customHeight="1" thickTop="1">
      <c r="B22" s="270" t="s">
        <v>8</v>
      </c>
      <c r="C22" s="270"/>
      <c r="D22" s="270"/>
      <c r="E22" s="287" t="s">
        <v>49</v>
      </c>
      <c r="F22" s="287"/>
      <c r="G22" s="148"/>
      <c r="H22" s="270" t="s">
        <v>89</v>
      </c>
      <c r="I22" s="270"/>
      <c r="J22" s="270"/>
      <c r="K22" s="270"/>
    </row>
    <row r="23" spans="1:11" s="22" customFormat="1">
      <c r="B23" s="268"/>
      <c r="C23" s="268"/>
      <c r="D23" s="268"/>
      <c r="E23" s="269" t="s">
        <v>77</v>
      </c>
      <c r="F23" s="269"/>
      <c r="G23" s="144"/>
      <c r="H23" s="1"/>
      <c r="I23" s="1"/>
      <c r="J23" s="1"/>
      <c r="K23" s="1"/>
    </row>
    <row r="24" spans="1:11" ht="39" customHeight="1">
      <c r="B24" s="220"/>
      <c r="C24" s="220"/>
      <c r="D24" s="220"/>
      <c r="E24" s="269" t="s">
        <v>49</v>
      </c>
      <c r="F24" s="269"/>
      <c r="G24" s="144"/>
      <c r="H24" s="222" t="s">
        <v>79</v>
      </c>
      <c r="I24" s="222"/>
      <c r="J24" s="222"/>
      <c r="K24" s="222"/>
    </row>
    <row r="25" spans="1:11">
      <c r="B25" s="220"/>
      <c r="C25" s="220"/>
      <c r="D25" s="220"/>
      <c r="E25" s="269" t="s">
        <v>78</v>
      </c>
      <c r="F25" s="269"/>
      <c r="G25" s="144"/>
      <c r="H25" s="220"/>
      <c r="I25" s="220"/>
      <c r="J25" s="220"/>
      <c r="K25" s="220"/>
    </row>
    <row r="26" spans="1:11" ht="35.25" customHeight="1">
      <c r="B26" s="222"/>
      <c r="C26" s="222"/>
      <c r="D26" s="222"/>
      <c r="E26" s="269" t="s">
        <v>49</v>
      </c>
      <c r="F26" s="269"/>
      <c r="G26" s="144"/>
      <c r="H26" s="5" t="s">
        <v>80</v>
      </c>
      <c r="I26" s="5"/>
      <c r="J26" s="5"/>
    </row>
    <row r="27" spans="1:11">
      <c r="B27" s="220"/>
      <c r="C27" s="220"/>
      <c r="D27" s="220"/>
      <c r="E27" s="288" t="s">
        <v>81</v>
      </c>
      <c r="F27" s="288"/>
      <c r="G27" s="149"/>
    </row>
    <row r="28" spans="1:11" ht="30" customHeight="1">
      <c r="B28" s="222" t="s">
        <v>106</v>
      </c>
      <c r="C28" s="222"/>
      <c r="D28" s="222"/>
      <c r="E28" s="220" t="s">
        <v>49</v>
      </c>
      <c r="F28" s="220"/>
      <c r="G28" s="144"/>
      <c r="H28" s="5" t="s">
        <v>82</v>
      </c>
      <c r="I28" s="5"/>
      <c r="J28" s="5"/>
    </row>
    <row r="29" spans="1:11">
      <c r="B29" s="220"/>
      <c r="C29" s="220"/>
      <c r="D29" s="220"/>
      <c r="E29" s="220" t="s">
        <v>108</v>
      </c>
      <c r="F29" s="220"/>
      <c r="G29" s="144"/>
    </row>
  </sheetData>
  <mergeCells count="60">
    <mergeCell ref="B17:G17"/>
    <mergeCell ref="H17:J17"/>
    <mergeCell ref="B15:G15"/>
    <mergeCell ref="H15:J15"/>
    <mergeCell ref="B14:G14"/>
    <mergeCell ref="H14:J14"/>
    <mergeCell ref="B16:G16"/>
    <mergeCell ref="H16:J16"/>
    <mergeCell ref="H10:J10"/>
    <mergeCell ref="B10:G10"/>
    <mergeCell ref="G5:H5"/>
    <mergeCell ref="I5:J5"/>
    <mergeCell ref="J6:K6"/>
    <mergeCell ref="H11:J11"/>
    <mergeCell ref="H12:J12"/>
    <mergeCell ref="H13:J13"/>
    <mergeCell ref="B11:G11"/>
    <mergeCell ref="B12:G12"/>
    <mergeCell ref="B13:G13"/>
    <mergeCell ref="A1:K1"/>
    <mergeCell ref="A8:A9"/>
    <mergeCell ref="K8:K9"/>
    <mergeCell ref="A6:D6"/>
    <mergeCell ref="G3:H3"/>
    <mergeCell ref="I3:K3"/>
    <mergeCell ref="B8:G9"/>
    <mergeCell ref="H8:J8"/>
    <mergeCell ref="H9:J9"/>
    <mergeCell ref="A4:B4"/>
    <mergeCell ref="A7:K7"/>
    <mergeCell ref="A5:E5"/>
    <mergeCell ref="C4:K4"/>
    <mergeCell ref="G6:I6"/>
    <mergeCell ref="H24:K24"/>
    <mergeCell ref="H25:K25"/>
    <mergeCell ref="E22:F22"/>
    <mergeCell ref="B29:D29"/>
    <mergeCell ref="E29:F29"/>
    <mergeCell ref="B28:D28"/>
    <mergeCell ref="E28:F28"/>
    <mergeCell ref="B26:D26"/>
    <mergeCell ref="H22:K22"/>
    <mergeCell ref="E24:F24"/>
    <mergeCell ref="E26:F26"/>
    <mergeCell ref="B27:D27"/>
    <mergeCell ref="E27:F27"/>
    <mergeCell ref="B25:D25"/>
    <mergeCell ref="E25:F25"/>
    <mergeCell ref="B18:G18"/>
    <mergeCell ref="A20:A21"/>
    <mergeCell ref="H18:J18"/>
    <mergeCell ref="B19:G19"/>
    <mergeCell ref="H19:J19"/>
    <mergeCell ref="B21:J21"/>
    <mergeCell ref="H20:J20"/>
    <mergeCell ref="B24:D24"/>
    <mergeCell ref="B20:G20"/>
    <mergeCell ref="B23:D23"/>
    <mergeCell ref="E23:F23"/>
    <mergeCell ref="B22:D22"/>
  </mergeCells>
  <phoneticPr fontId="3" type="noConversion"/>
  <pageMargins left="0.59055118110236227" right="0.19685039370078741" top="0.6692913385826772" bottom="0.6692913385826772" header="0.19685039370078741" footer="0.51181102362204722"/>
  <pageSetup paperSize="9" scale="97" orientation="portrait" horizontalDpi="300" verticalDpi="300" r:id="rId1"/>
  <headerFooter alignWithMargins="0">
    <oddHeader>&amp;R&amp;"TH SarabunPSK,ธรรมดา"&amp;12&amp;F &amp;14
แบบ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Y35"/>
  <sheetViews>
    <sheetView view="pageBreakPreview" zoomScaleNormal="90" zoomScaleSheetLayoutView="100" workbookViewId="0">
      <selection activeCell="A5" sqref="A5:J6"/>
    </sheetView>
  </sheetViews>
  <sheetFormatPr defaultColWidth="10.28515625" defaultRowHeight="21"/>
  <cols>
    <col min="1" max="1" width="9.140625" style="43" customWidth="1"/>
    <col min="2" max="2" width="4.140625" style="43" customWidth="1"/>
    <col min="3" max="3" width="7.7109375" style="43" customWidth="1"/>
    <col min="4" max="4" width="4.140625" style="43" customWidth="1"/>
    <col min="5" max="5" width="13.140625" style="43" customWidth="1"/>
    <col min="6" max="6" width="6.7109375" style="43" customWidth="1"/>
    <col min="7" max="7" width="13.140625" style="43" customWidth="1"/>
    <col min="8" max="8" width="3.140625" style="43" customWidth="1"/>
    <col min="9" max="9" width="12.7109375" style="43" customWidth="1"/>
    <col min="10" max="10" width="7.5703125" style="46" customWidth="1"/>
    <col min="11" max="11" width="8" style="43" customWidth="1"/>
    <col min="12" max="12" width="8.28515625" style="43" customWidth="1"/>
    <col min="13" max="13" width="15.7109375" style="43" customWidth="1"/>
    <col min="14" max="14" width="7" style="43" customWidth="1"/>
    <col min="15" max="15" width="4.7109375" style="43" bestFit="1" customWidth="1"/>
    <col min="16" max="16" width="16.85546875" style="43" bestFit="1" customWidth="1"/>
    <col min="17" max="17" width="4.85546875" style="43" bestFit="1" customWidth="1"/>
    <col min="18" max="18" width="7.85546875" style="43" bestFit="1" customWidth="1"/>
    <col min="19" max="19" width="8" style="43" customWidth="1"/>
    <col min="20" max="20" width="5.28515625" style="43" customWidth="1"/>
    <col min="21" max="21" width="16.42578125" style="82" bestFit="1" customWidth="1"/>
    <col min="22" max="22" width="8.5703125" style="43" customWidth="1"/>
    <col min="23" max="23" width="6" style="43" customWidth="1"/>
    <col min="24" max="25" width="16.42578125" style="43" bestFit="1" customWidth="1"/>
    <col min="26" max="26" width="5.42578125" style="43" customWidth="1"/>
    <col min="27" max="29" width="10.28515625" style="43" customWidth="1"/>
    <col min="30" max="16384" width="10.28515625" style="43"/>
  </cols>
  <sheetData>
    <row r="1" spans="1:25" ht="30" customHeight="1">
      <c r="A1" s="318" t="s">
        <v>48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</row>
    <row r="2" spans="1:25" s="86" customFormat="1">
      <c r="A2" s="83" t="s">
        <v>93</v>
      </c>
      <c r="B2" s="84"/>
      <c r="D2" s="85" t="s">
        <v>110</v>
      </c>
      <c r="E2" s="84"/>
      <c r="F2" s="84"/>
      <c r="G2" s="84"/>
      <c r="H2" s="84"/>
      <c r="I2" s="84"/>
      <c r="J2" s="84"/>
      <c r="K2" s="84"/>
      <c r="L2" s="84"/>
      <c r="N2" s="87"/>
      <c r="P2" s="85"/>
      <c r="Q2" s="87"/>
      <c r="U2" s="88"/>
    </row>
    <row r="3" spans="1:25" s="86" customFormat="1">
      <c r="A3" s="83" t="s">
        <v>94</v>
      </c>
      <c r="B3" s="86" t="s">
        <v>83</v>
      </c>
      <c r="J3" s="90" t="s">
        <v>9</v>
      </c>
      <c r="K3" s="319" t="s">
        <v>90</v>
      </c>
      <c r="L3" s="319"/>
      <c r="N3" s="91"/>
      <c r="O3" s="89"/>
      <c r="Q3" s="87"/>
      <c r="U3" s="88"/>
    </row>
    <row r="4" spans="1:25" s="86" customFormat="1" ht="21.75" thickBot="1">
      <c r="A4" s="83" t="s">
        <v>1</v>
      </c>
      <c r="B4" s="150" t="s">
        <v>83</v>
      </c>
      <c r="C4" s="92"/>
      <c r="D4" s="92"/>
      <c r="E4" s="84"/>
      <c r="F4" s="92"/>
      <c r="H4" s="84"/>
      <c r="I4" s="92"/>
      <c r="J4" s="92"/>
      <c r="K4" s="92"/>
      <c r="L4" s="92"/>
      <c r="N4" s="87"/>
      <c r="Q4" s="87"/>
      <c r="U4" s="88"/>
    </row>
    <row r="5" spans="1:25" ht="21.75" customHeight="1">
      <c r="A5" s="312" t="s">
        <v>6</v>
      </c>
      <c r="B5" s="313"/>
      <c r="C5" s="313"/>
      <c r="D5" s="313"/>
      <c r="E5" s="313"/>
      <c r="F5" s="313"/>
      <c r="G5" s="313"/>
      <c r="H5" s="313"/>
      <c r="I5" s="313"/>
      <c r="J5" s="313"/>
      <c r="K5" s="48" t="s">
        <v>36</v>
      </c>
      <c r="L5" s="316" t="s">
        <v>37</v>
      </c>
    </row>
    <row r="6" spans="1:25" ht="21.75" customHeight="1" thickBot="1">
      <c r="A6" s="314"/>
      <c r="B6" s="315"/>
      <c r="C6" s="315"/>
      <c r="D6" s="315"/>
      <c r="E6" s="315"/>
      <c r="F6" s="315"/>
      <c r="G6" s="315"/>
      <c r="H6" s="315"/>
      <c r="I6" s="315"/>
      <c r="J6" s="315"/>
      <c r="K6" s="49" t="s">
        <v>38</v>
      </c>
      <c r="L6" s="317"/>
      <c r="U6" s="82">
        <v>0</v>
      </c>
      <c r="V6" s="43">
        <f>V7</f>
        <v>1.3073999999999999</v>
      </c>
      <c r="X6" s="93">
        <v>0</v>
      </c>
      <c r="Y6" s="94">
        <v>500000</v>
      </c>
    </row>
    <row r="7" spans="1:25" ht="21.75" thickBot="1">
      <c r="A7" s="341"/>
      <c r="B7" s="311" t="s">
        <v>72</v>
      </c>
      <c r="C7" s="311"/>
      <c r="D7" s="311"/>
      <c r="E7" s="311"/>
      <c r="F7" s="311"/>
      <c r="G7" s="311"/>
      <c r="H7" s="311"/>
      <c r="I7" s="311"/>
      <c r="J7" s="50">
        <v>0</v>
      </c>
      <c r="K7" s="51" t="s">
        <v>39</v>
      </c>
      <c r="L7" s="52">
        <f>V7</f>
        <v>1.3073999999999999</v>
      </c>
      <c r="P7" s="95">
        <f>'ปร.4(ก)'!L13</f>
        <v>431350</v>
      </c>
      <c r="Q7" s="44"/>
      <c r="U7" s="96">
        <v>500000</v>
      </c>
      <c r="V7" s="97">
        <v>1.3073999999999999</v>
      </c>
      <c r="X7" s="94">
        <v>500000</v>
      </c>
      <c r="Y7" s="94">
        <v>1000000</v>
      </c>
    </row>
    <row r="8" spans="1:25" ht="21.75" thickBot="1">
      <c r="A8" s="341"/>
      <c r="B8" s="311" t="s">
        <v>73</v>
      </c>
      <c r="C8" s="311"/>
      <c r="D8" s="311"/>
      <c r="E8" s="311"/>
      <c r="F8" s="311"/>
      <c r="G8" s="311"/>
      <c r="H8" s="311"/>
      <c r="I8" s="311"/>
      <c r="J8" s="50">
        <v>0</v>
      </c>
      <c r="K8" s="53">
        <v>1</v>
      </c>
      <c r="L8" s="98">
        <f t="shared" ref="L8:L29" si="0">V8</f>
        <v>1.3049999999999999</v>
      </c>
      <c r="U8" s="99">
        <v>1000000</v>
      </c>
      <c r="V8" s="100">
        <v>1.3049999999999999</v>
      </c>
      <c r="X8" s="94">
        <v>1000000</v>
      </c>
      <c r="Y8" s="94">
        <v>2000000</v>
      </c>
    </row>
    <row r="9" spans="1:25" s="45" customFormat="1" ht="21.75" thickBot="1">
      <c r="A9" s="341"/>
      <c r="B9" s="311" t="s">
        <v>74</v>
      </c>
      <c r="C9" s="311"/>
      <c r="D9" s="311"/>
      <c r="E9" s="311"/>
      <c r="F9" s="311"/>
      <c r="G9" s="311"/>
      <c r="H9" s="311"/>
      <c r="I9" s="311"/>
      <c r="J9" s="50">
        <v>0.05</v>
      </c>
      <c r="K9" s="53">
        <v>2</v>
      </c>
      <c r="L9" s="52">
        <f t="shared" si="0"/>
        <v>1.3035000000000001</v>
      </c>
      <c r="N9" s="101"/>
      <c r="O9" s="102" t="s">
        <v>57</v>
      </c>
      <c r="P9" s="103">
        <f>P7</f>
        <v>431350</v>
      </c>
      <c r="Q9" s="43"/>
      <c r="S9" s="104"/>
      <c r="U9" s="99">
        <v>2000000</v>
      </c>
      <c r="V9" s="105">
        <v>1.3035000000000001</v>
      </c>
      <c r="X9" s="94">
        <v>2000000</v>
      </c>
      <c r="Y9" s="94">
        <v>5000000</v>
      </c>
    </row>
    <row r="10" spans="1:25" s="45" customFormat="1" ht="21.75" thickBot="1">
      <c r="A10" s="342"/>
      <c r="B10" s="320" t="s">
        <v>75</v>
      </c>
      <c r="C10" s="320"/>
      <c r="D10" s="320"/>
      <c r="E10" s="320"/>
      <c r="F10" s="320"/>
      <c r="G10" s="320"/>
      <c r="H10" s="320"/>
      <c r="I10" s="320"/>
      <c r="J10" s="50">
        <v>7.0000000000000007E-2</v>
      </c>
      <c r="K10" s="53">
        <v>5</v>
      </c>
      <c r="L10" s="52">
        <f t="shared" si="0"/>
        <v>1.3003</v>
      </c>
      <c r="N10" s="101"/>
      <c r="O10" s="106" t="s">
        <v>59</v>
      </c>
      <c r="P10" s="107">
        <f>VLOOKUP(P7,U6:V30,1)</f>
        <v>0</v>
      </c>
      <c r="Q10" s="108" t="s">
        <v>61</v>
      </c>
      <c r="R10" s="109">
        <f>VLOOKUP(P10,U6:V30,2)</f>
        <v>1.3073999999999999</v>
      </c>
      <c r="U10" s="99">
        <v>5000000</v>
      </c>
      <c r="V10" s="100">
        <v>1.3003</v>
      </c>
      <c r="X10" s="94">
        <v>5000000</v>
      </c>
      <c r="Y10" s="110">
        <v>10000000</v>
      </c>
    </row>
    <row r="11" spans="1:25" s="45" customFormat="1" ht="21.75" customHeight="1" thickBot="1">
      <c r="A11" s="321" t="s">
        <v>40</v>
      </c>
      <c r="B11" s="322"/>
      <c r="C11" s="322"/>
      <c r="D11" s="322"/>
      <c r="E11" s="322"/>
      <c r="F11" s="322"/>
      <c r="G11" s="322"/>
      <c r="H11" s="322"/>
      <c r="I11" s="322"/>
      <c r="J11" s="323"/>
      <c r="K11" s="54">
        <v>10</v>
      </c>
      <c r="L11" s="52">
        <f t="shared" si="0"/>
        <v>1.2943</v>
      </c>
      <c r="N11" s="101"/>
      <c r="O11" s="111" t="s">
        <v>60</v>
      </c>
      <c r="P11" s="112">
        <f>VLOOKUP(P10,X6:Y30,2)</f>
        <v>500000</v>
      </c>
      <c r="Q11" s="113" t="s">
        <v>62</v>
      </c>
      <c r="R11" s="114">
        <f>VLOOKUP(P11,U6:V30,2)</f>
        <v>1.3073999999999999</v>
      </c>
      <c r="U11" s="115">
        <v>10000000</v>
      </c>
      <c r="V11" s="105">
        <v>1.2943</v>
      </c>
      <c r="X11" s="110">
        <v>10000000</v>
      </c>
      <c r="Y11" s="110">
        <v>15000000</v>
      </c>
    </row>
    <row r="12" spans="1:25" s="45" customFormat="1" ht="21.75" customHeight="1">
      <c r="A12" s="324"/>
      <c r="B12" s="325"/>
      <c r="C12" s="325"/>
      <c r="D12" s="325"/>
      <c r="E12" s="325"/>
      <c r="F12" s="325"/>
      <c r="G12" s="325"/>
      <c r="H12" s="325"/>
      <c r="I12" s="325"/>
      <c r="J12" s="326"/>
      <c r="K12" s="54">
        <v>15</v>
      </c>
      <c r="L12" s="52">
        <f t="shared" si="0"/>
        <v>1.2594000000000001</v>
      </c>
      <c r="N12" s="43"/>
      <c r="Q12" s="43"/>
      <c r="U12" s="115">
        <v>15000000</v>
      </c>
      <c r="V12" s="100">
        <v>1.2594000000000001</v>
      </c>
      <c r="X12" s="110">
        <v>15000000</v>
      </c>
      <c r="Y12" s="94">
        <v>20000000</v>
      </c>
    </row>
    <row r="13" spans="1:25" s="45" customFormat="1" ht="21.75" customHeight="1">
      <c r="A13" s="334" t="s">
        <v>50</v>
      </c>
      <c r="B13" s="335"/>
      <c r="C13" s="335"/>
      <c r="D13" s="335"/>
      <c r="E13" s="327" t="s">
        <v>52</v>
      </c>
      <c r="F13" s="340" t="s">
        <v>55</v>
      </c>
      <c r="G13" s="335"/>
      <c r="H13" s="335"/>
      <c r="I13" s="327" t="s">
        <v>51</v>
      </c>
      <c r="J13" s="330"/>
      <c r="K13" s="53">
        <v>20</v>
      </c>
      <c r="L13" s="98">
        <f>V13</f>
        <v>1.2518</v>
      </c>
      <c r="N13" s="43"/>
      <c r="Q13" s="43"/>
      <c r="U13" s="99">
        <v>20000000</v>
      </c>
      <c r="V13" s="120">
        <v>1.2518</v>
      </c>
      <c r="X13" s="94">
        <v>20000000</v>
      </c>
      <c r="Y13" s="94">
        <v>25000000</v>
      </c>
    </row>
    <row r="14" spans="1:25" s="45" customFormat="1" ht="21" customHeight="1">
      <c r="A14" s="336"/>
      <c r="B14" s="337"/>
      <c r="C14" s="337"/>
      <c r="D14" s="337"/>
      <c r="E14" s="328"/>
      <c r="F14" s="339"/>
      <c r="G14" s="339"/>
      <c r="H14" s="339"/>
      <c r="I14" s="328"/>
      <c r="J14" s="331"/>
      <c r="K14" s="53">
        <v>25</v>
      </c>
      <c r="L14" s="98">
        <f t="shared" si="0"/>
        <v>1.2248000000000001</v>
      </c>
      <c r="N14" s="43"/>
      <c r="Q14" s="43" t="s">
        <v>58</v>
      </c>
      <c r="U14" s="99">
        <v>25000000</v>
      </c>
      <c r="V14" s="100">
        <v>1.2248000000000001</v>
      </c>
      <c r="X14" s="94">
        <v>25000000</v>
      </c>
      <c r="Y14" s="94">
        <v>30000000</v>
      </c>
    </row>
    <row r="15" spans="1:25" s="45" customFormat="1" ht="21" customHeight="1">
      <c r="A15" s="338"/>
      <c r="B15" s="339"/>
      <c r="C15" s="339"/>
      <c r="D15" s="339"/>
      <c r="E15" s="329"/>
      <c r="F15" s="333" t="s">
        <v>41</v>
      </c>
      <c r="G15" s="333"/>
      <c r="H15" s="333"/>
      <c r="I15" s="329"/>
      <c r="J15" s="332"/>
      <c r="K15" s="53">
        <v>30</v>
      </c>
      <c r="L15" s="52">
        <f t="shared" si="0"/>
        <v>1.2163999999999999</v>
      </c>
      <c r="N15" s="43"/>
      <c r="Q15" s="43"/>
      <c r="R15" s="45" t="s">
        <v>58</v>
      </c>
      <c r="U15" s="99">
        <v>30000000</v>
      </c>
      <c r="V15" s="105">
        <v>1.2163999999999999</v>
      </c>
      <c r="X15" s="94">
        <v>30000000</v>
      </c>
      <c r="Y15" s="94">
        <v>40000000</v>
      </c>
    </row>
    <row r="16" spans="1:25" s="45" customFormat="1" ht="21.75" thickBot="1">
      <c r="A16" s="343" t="s">
        <v>63</v>
      </c>
      <c r="B16" s="56" t="s">
        <v>42</v>
      </c>
      <c r="C16" s="56"/>
      <c r="D16" s="56"/>
      <c r="E16" s="56"/>
      <c r="F16" s="56"/>
      <c r="G16" s="57" t="s">
        <v>64</v>
      </c>
      <c r="H16" s="346">
        <f>'ปร.4(ก)'!L13</f>
        <v>431350</v>
      </c>
      <c r="I16" s="347"/>
      <c r="J16" s="348"/>
      <c r="K16" s="53">
        <v>40</v>
      </c>
      <c r="L16" s="52">
        <f t="shared" si="0"/>
        <v>1.2161</v>
      </c>
      <c r="N16" s="43"/>
      <c r="Q16" s="43"/>
      <c r="U16" s="99">
        <v>40000000</v>
      </c>
      <c r="V16" s="100">
        <v>1.2161</v>
      </c>
      <c r="X16" s="94">
        <v>40000000</v>
      </c>
      <c r="Y16" s="94">
        <v>50000000</v>
      </c>
    </row>
    <row r="17" spans="1:25" s="45" customFormat="1" ht="21.75" thickBot="1">
      <c r="A17" s="344"/>
      <c r="B17" s="59" t="s">
        <v>43</v>
      </c>
      <c r="C17" s="59"/>
      <c r="D17" s="59"/>
      <c r="E17" s="59"/>
      <c r="F17" s="59"/>
      <c r="G17" s="60" t="s">
        <v>64</v>
      </c>
      <c r="H17" s="349">
        <f>P10</f>
        <v>0</v>
      </c>
      <c r="I17" s="350"/>
      <c r="J17" s="331"/>
      <c r="K17" s="53">
        <v>50</v>
      </c>
      <c r="L17" s="52">
        <f t="shared" si="0"/>
        <v>1.2159</v>
      </c>
      <c r="N17" s="43"/>
      <c r="P17" s="116">
        <f>+(($C$22-$E$22)*($G$22-$I$22))/($E$23-$G$23)</f>
        <v>0</v>
      </c>
      <c r="Q17" s="43"/>
      <c r="U17" s="99">
        <v>50000000</v>
      </c>
      <c r="V17" s="105">
        <v>1.2159</v>
      </c>
      <c r="X17" s="94">
        <v>50000000</v>
      </c>
      <c r="Y17" s="94">
        <v>60000000</v>
      </c>
    </row>
    <row r="18" spans="1:25" s="45" customFormat="1" ht="21.75" thickBot="1">
      <c r="A18" s="344"/>
      <c r="B18" s="59" t="s">
        <v>44</v>
      </c>
      <c r="C18" s="59"/>
      <c r="D18" s="59"/>
      <c r="E18" s="59"/>
      <c r="F18" s="59"/>
      <c r="G18" s="60" t="s">
        <v>64</v>
      </c>
      <c r="H18" s="349">
        <f>P11</f>
        <v>500000</v>
      </c>
      <c r="I18" s="350"/>
      <c r="J18" s="331"/>
      <c r="K18" s="53">
        <v>60</v>
      </c>
      <c r="L18" s="52">
        <f t="shared" si="0"/>
        <v>1.2060999999999999</v>
      </c>
      <c r="N18" s="43"/>
      <c r="P18" s="117">
        <f>ROUNDDOWN(P17,4)</f>
        <v>0</v>
      </c>
      <c r="Q18" s="118"/>
      <c r="U18" s="99">
        <v>60000000</v>
      </c>
      <c r="V18" s="100">
        <v>1.2060999999999999</v>
      </c>
      <c r="X18" s="94">
        <v>60000000</v>
      </c>
      <c r="Y18" s="94">
        <v>70000000</v>
      </c>
    </row>
    <row r="19" spans="1:25" s="45" customFormat="1" ht="21.75" thickBot="1">
      <c r="A19" s="344"/>
      <c r="B19" s="59" t="s">
        <v>45</v>
      </c>
      <c r="C19" s="59"/>
      <c r="D19" s="59"/>
      <c r="E19" s="59"/>
      <c r="F19" s="59"/>
      <c r="G19" s="60" t="s">
        <v>64</v>
      </c>
      <c r="H19" s="351">
        <f>R10</f>
        <v>1.3073999999999999</v>
      </c>
      <c r="I19" s="351"/>
      <c r="J19" s="352"/>
      <c r="K19" s="53">
        <v>70</v>
      </c>
      <c r="L19" s="98">
        <f t="shared" si="0"/>
        <v>1.2050000000000001</v>
      </c>
      <c r="N19" s="43"/>
      <c r="P19" s="119">
        <f>+A22-P18</f>
        <v>1.3073999999999999</v>
      </c>
      <c r="Q19" s="43"/>
      <c r="U19" s="99">
        <v>70000000</v>
      </c>
      <c r="V19" s="120">
        <v>1.2050000000000001</v>
      </c>
      <c r="X19" s="94">
        <v>70000000</v>
      </c>
      <c r="Y19" s="94">
        <v>80000000</v>
      </c>
    </row>
    <row r="20" spans="1:25" s="45" customFormat="1">
      <c r="A20" s="345"/>
      <c r="B20" s="61" t="s">
        <v>46</v>
      </c>
      <c r="C20" s="61"/>
      <c r="D20" s="61"/>
      <c r="E20" s="61"/>
      <c r="F20" s="61"/>
      <c r="G20" s="62" t="s">
        <v>64</v>
      </c>
      <c r="H20" s="353">
        <f>R11</f>
        <v>1.3073999999999999</v>
      </c>
      <c r="I20" s="353"/>
      <c r="J20" s="354"/>
      <c r="K20" s="53">
        <v>80</v>
      </c>
      <c r="L20" s="98">
        <f t="shared" si="0"/>
        <v>1.2050000000000001</v>
      </c>
      <c r="N20" s="43"/>
      <c r="Q20" s="82"/>
      <c r="U20" s="99">
        <v>80000000</v>
      </c>
      <c r="V20" s="100">
        <v>1.2050000000000001</v>
      </c>
      <c r="X20" s="94">
        <v>80000000</v>
      </c>
      <c r="Y20" s="94">
        <v>90000000</v>
      </c>
    </row>
    <row r="21" spans="1:25" s="45" customFormat="1">
      <c r="A21" s="63"/>
      <c r="B21" s="64" t="s">
        <v>65</v>
      </c>
      <c r="C21" s="65"/>
      <c r="D21" s="65"/>
      <c r="E21" s="65"/>
      <c r="F21" s="65"/>
      <c r="G21" s="65"/>
      <c r="H21" s="65"/>
      <c r="I21" s="65"/>
      <c r="J21" s="66"/>
      <c r="K21" s="53">
        <v>90</v>
      </c>
      <c r="L21" s="52">
        <f t="shared" si="0"/>
        <v>1.2049000000000001</v>
      </c>
      <c r="N21" s="43"/>
      <c r="Q21" s="43"/>
      <c r="U21" s="99">
        <v>90000000</v>
      </c>
      <c r="V21" s="105">
        <v>1.2049000000000001</v>
      </c>
      <c r="X21" s="94">
        <v>90000000</v>
      </c>
      <c r="Y21" s="94">
        <v>100000000</v>
      </c>
    </row>
    <row r="22" spans="1:25" s="45" customFormat="1">
      <c r="A22" s="162">
        <f>R10</f>
        <v>1.3073999999999999</v>
      </c>
      <c r="B22" s="67" t="s">
        <v>71</v>
      </c>
      <c r="C22" s="68">
        <f>R10</f>
        <v>1.3073999999999999</v>
      </c>
      <c r="D22" s="68" t="s">
        <v>33</v>
      </c>
      <c r="E22" s="121">
        <f>R11</f>
        <v>1.3073999999999999</v>
      </c>
      <c r="F22" s="122" t="s">
        <v>68</v>
      </c>
      <c r="G22" s="122">
        <f>P9</f>
        <v>431350</v>
      </c>
      <c r="H22" s="122" t="s">
        <v>33</v>
      </c>
      <c r="I22" s="69">
        <f>P10</f>
        <v>0</v>
      </c>
      <c r="J22" s="70" t="s">
        <v>67</v>
      </c>
      <c r="K22" s="53">
        <v>100</v>
      </c>
      <c r="L22" s="52">
        <f t="shared" si="0"/>
        <v>1.2049000000000001</v>
      </c>
      <c r="N22" s="43"/>
      <c r="U22" s="99">
        <v>100000000</v>
      </c>
      <c r="V22" s="100">
        <v>1.2049000000000001</v>
      </c>
      <c r="X22" s="94">
        <v>100000000</v>
      </c>
      <c r="Y22" s="94">
        <v>150000000</v>
      </c>
    </row>
    <row r="23" spans="1:25" s="45" customFormat="1">
      <c r="A23" s="58"/>
      <c r="B23" s="71"/>
      <c r="C23" s="71"/>
      <c r="D23" s="67" t="s">
        <v>66</v>
      </c>
      <c r="E23" s="72">
        <f>P11</f>
        <v>500000</v>
      </c>
      <c r="F23" s="71" t="s">
        <v>33</v>
      </c>
      <c r="G23" s="72">
        <f>P10</f>
        <v>0</v>
      </c>
      <c r="H23" s="73" t="s">
        <v>67</v>
      </c>
      <c r="I23" s="71"/>
      <c r="J23" s="74"/>
      <c r="K23" s="53">
        <v>150</v>
      </c>
      <c r="L23" s="52">
        <f t="shared" si="0"/>
        <v>1.2022999999999999</v>
      </c>
      <c r="N23" s="43"/>
      <c r="Q23" s="43"/>
      <c r="U23" s="99">
        <v>150000000</v>
      </c>
      <c r="V23" s="105">
        <v>1.2022999999999999</v>
      </c>
      <c r="X23" s="94">
        <v>150000000</v>
      </c>
      <c r="Y23" s="94">
        <v>200000000</v>
      </c>
    </row>
    <row r="24" spans="1:25" s="45" customFormat="1" ht="21.75" customHeight="1">
      <c r="A24" s="58"/>
      <c r="B24" s="75"/>
      <c r="C24" s="67"/>
      <c r="D24" s="67"/>
      <c r="E24" s="67"/>
      <c r="F24" s="123"/>
      <c r="G24" s="123"/>
      <c r="H24" s="123"/>
      <c r="I24" s="123"/>
      <c r="J24" s="76"/>
      <c r="K24" s="53">
        <v>200</v>
      </c>
      <c r="L24" s="52">
        <f t="shared" si="0"/>
        <v>1.2022999999999999</v>
      </c>
      <c r="N24" s="43"/>
      <c r="Q24" s="43"/>
      <c r="R24" s="46"/>
      <c r="U24" s="99">
        <v>200000000</v>
      </c>
      <c r="V24" s="100">
        <v>1.2022999999999999</v>
      </c>
      <c r="X24" s="94">
        <v>200000000</v>
      </c>
      <c r="Y24" s="94">
        <v>250000000</v>
      </c>
    </row>
    <row r="25" spans="1:25" s="45" customFormat="1">
      <c r="A25" s="58"/>
      <c r="B25" s="71"/>
      <c r="C25" s="77" t="s">
        <v>69</v>
      </c>
      <c r="D25" s="71"/>
      <c r="E25" s="71"/>
      <c r="F25" s="71"/>
      <c r="G25" s="72">
        <f>P7</f>
        <v>431350</v>
      </c>
      <c r="H25" s="71"/>
      <c r="I25" s="73" t="s">
        <v>53</v>
      </c>
      <c r="J25" s="71"/>
      <c r="K25" s="53">
        <v>250</v>
      </c>
      <c r="L25" s="52">
        <f t="shared" si="0"/>
        <v>1.2013</v>
      </c>
      <c r="N25" s="43"/>
      <c r="Q25" s="43"/>
      <c r="R25" s="46"/>
      <c r="U25" s="99">
        <v>250000000</v>
      </c>
      <c r="V25" s="105">
        <v>1.2013</v>
      </c>
      <c r="X25" s="94">
        <v>250000000</v>
      </c>
      <c r="Y25" s="94">
        <v>300000000</v>
      </c>
    </row>
    <row r="26" spans="1:25" s="45" customFormat="1" ht="21.75" thickBot="1">
      <c r="A26" s="58"/>
      <c r="B26" s="55"/>
      <c r="C26" s="77" t="s">
        <v>70</v>
      </c>
      <c r="D26" s="55"/>
      <c r="E26" s="55"/>
      <c r="F26" s="55"/>
      <c r="G26" s="78">
        <f>+P19</f>
        <v>1.3073999999999999</v>
      </c>
      <c r="H26" s="55"/>
      <c r="I26" s="55"/>
      <c r="J26" s="55"/>
      <c r="K26" s="53">
        <v>300</v>
      </c>
      <c r="L26" s="52">
        <f t="shared" si="0"/>
        <v>1.1951000000000001</v>
      </c>
      <c r="N26" s="43"/>
      <c r="Q26" s="43"/>
      <c r="R26" s="46"/>
      <c r="U26" s="99">
        <v>300000000</v>
      </c>
      <c r="V26" s="100">
        <v>1.1951000000000001</v>
      </c>
      <c r="X26" s="94">
        <v>300000000</v>
      </c>
      <c r="Y26" s="94">
        <v>350000000</v>
      </c>
    </row>
    <row r="27" spans="1:25" s="45" customFormat="1" ht="21.75" thickTop="1">
      <c r="A27" s="58"/>
      <c r="B27" s="55"/>
      <c r="C27" s="55"/>
      <c r="D27" s="55"/>
      <c r="E27" s="55"/>
      <c r="F27" s="55"/>
      <c r="G27" s="55"/>
      <c r="H27" s="55"/>
      <c r="I27" s="55"/>
      <c r="J27" s="55"/>
      <c r="K27" s="53">
        <v>350</v>
      </c>
      <c r="L27" s="52">
        <f t="shared" si="0"/>
        <v>1.1866000000000001</v>
      </c>
      <c r="N27" s="43"/>
      <c r="Q27" s="43"/>
      <c r="R27" s="47"/>
      <c r="U27" s="99">
        <v>350000000</v>
      </c>
      <c r="V27" s="105">
        <v>1.1866000000000001</v>
      </c>
      <c r="X27" s="94">
        <v>350000000</v>
      </c>
      <c r="Y27" s="94">
        <v>400000000</v>
      </c>
    </row>
    <row r="28" spans="1:25" s="45" customFormat="1">
      <c r="A28" s="58"/>
      <c r="B28" s="55"/>
      <c r="C28" s="55"/>
      <c r="D28" s="55"/>
      <c r="E28" s="55"/>
      <c r="F28" s="55"/>
      <c r="G28" s="55"/>
      <c r="H28" s="55"/>
      <c r="I28" s="55" t="s">
        <v>58</v>
      </c>
      <c r="J28" s="55"/>
      <c r="K28" s="53">
        <v>400</v>
      </c>
      <c r="L28" s="193">
        <f>V28</f>
        <v>1.1858</v>
      </c>
      <c r="N28" s="43"/>
      <c r="Q28" s="43"/>
      <c r="R28" s="46"/>
      <c r="U28" s="99">
        <v>400000000</v>
      </c>
      <c r="V28" s="100">
        <v>1.1858</v>
      </c>
      <c r="X28" s="94">
        <v>400000000</v>
      </c>
      <c r="Y28" s="94">
        <v>500000000</v>
      </c>
    </row>
    <row r="29" spans="1:25" s="45" customFormat="1">
      <c r="A29" s="58"/>
      <c r="B29" s="55"/>
      <c r="C29" s="55"/>
      <c r="D29" s="55"/>
      <c r="E29" s="55"/>
      <c r="F29" s="55"/>
      <c r="G29" s="55"/>
      <c r="H29" s="55"/>
      <c r="I29" s="55"/>
      <c r="J29" s="55"/>
      <c r="K29" s="53">
        <v>500</v>
      </c>
      <c r="L29" s="52">
        <f t="shared" si="0"/>
        <v>1.1853</v>
      </c>
      <c r="N29" s="43"/>
      <c r="Q29" s="43"/>
      <c r="R29" s="46"/>
      <c r="U29" s="99">
        <v>500000000</v>
      </c>
      <c r="V29" s="105">
        <v>1.1853</v>
      </c>
      <c r="X29" s="94">
        <v>500000000</v>
      </c>
      <c r="Y29" s="94">
        <v>500000001</v>
      </c>
    </row>
    <row r="30" spans="1:25" s="45" customFormat="1" ht="21.75" thickBot="1">
      <c r="A30" s="79"/>
      <c r="B30" s="80"/>
      <c r="C30" s="80"/>
      <c r="D30" s="80"/>
      <c r="E30" s="80"/>
      <c r="F30" s="80"/>
      <c r="G30" s="80"/>
      <c r="H30" s="80"/>
      <c r="I30" s="80"/>
      <c r="J30" s="80"/>
      <c r="K30" s="81" t="s">
        <v>47</v>
      </c>
      <c r="L30" s="194">
        <f>V30</f>
        <v>1.1788000000000001</v>
      </c>
      <c r="N30" s="43"/>
      <c r="Q30" s="43"/>
      <c r="R30" s="46"/>
      <c r="U30" s="124">
        <v>500000001</v>
      </c>
      <c r="V30" s="125">
        <v>1.1788000000000001</v>
      </c>
      <c r="X30" s="94">
        <v>500000001</v>
      </c>
      <c r="Y30" s="126"/>
    </row>
    <row r="31" spans="1:25">
      <c r="A31" s="45" t="s">
        <v>54</v>
      </c>
    </row>
    <row r="32" spans="1:25">
      <c r="A32" s="45" t="s">
        <v>56</v>
      </c>
    </row>
    <row r="33" spans="1:12" ht="9.9499999999999993" customHeight="1">
      <c r="A33" s="45"/>
    </row>
    <row r="34" spans="1:12">
      <c r="A34" s="151" t="s">
        <v>85</v>
      </c>
      <c r="B34" s="151"/>
      <c r="C34" s="151"/>
      <c r="D34" s="355" t="s">
        <v>86</v>
      </c>
      <c r="E34" s="355"/>
      <c r="F34" s="355"/>
      <c r="G34" s="355" t="s">
        <v>87</v>
      </c>
      <c r="H34" s="355"/>
      <c r="I34" s="355"/>
      <c r="J34" s="355" t="s">
        <v>88</v>
      </c>
      <c r="K34" s="355"/>
      <c r="L34" s="355"/>
    </row>
    <row r="35" spans="1:12">
      <c r="D35" s="355" t="s">
        <v>77</v>
      </c>
      <c r="E35" s="355"/>
      <c r="F35" s="355"/>
      <c r="G35" s="355" t="s">
        <v>78</v>
      </c>
      <c r="H35" s="355"/>
      <c r="I35" s="355"/>
      <c r="J35" s="355" t="s">
        <v>81</v>
      </c>
      <c r="K35" s="355"/>
      <c r="L35" s="355"/>
    </row>
  </sheetData>
  <sheetProtection selectLockedCells="1" selectUnlockedCells="1"/>
  <mergeCells count="28">
    <mergeCell ref="D34:F34"/>
    <mergeCell ref="G34:I34"/>
    <mergeCell ref="J34:L34"/>
    <mergeCell ref="D35:F35"/>
    <mergeCell ref="J35:L35"/>
    <mergeCell ref="G35:I35"/>
    <mergeCell ref="A16:A20"/>
    <mergeCell ref="H16:J16"/>
    <mergeCell ref="H17:J17"/>
    <mergeCell ref="H18:J18"/>
    <mergeCell ref="H19:J19"/>
    <mergeCell ref="H20:J20"/>
    <mergeCell ref="B9:I9"/>
    <mergeCell ref="B10:I10"/>
    <mergeCell ref="A11:J12"/>
    <mergeCell ref="I13:I15"/>
    <mergeCell ref="J13:J15"/>
    <mergeCell ref="F15:H15"/>
    <mergeCell ref="A13:D15"/>
    <mergeCell ref="E13:E15"/>
    <mergeCell ref="F13:H14"/>
    <mergeCell ref="A7:A10"/>
    <mergeCell ref="B7:I7"/>
    <mergeCell ref="B8:I8"/>
    <mergeCell ref="A5:J6"/>
    <mergeCell ref="L5:L6"/>
    <mergeCell ref="A1:L1"/>
    <mergeCell ref="K3:L3"/>
  </mergeCells>
  <phoneticPr fontId="0" type="noConversion"/>
  <printOptions horizontalCentered="1"/>
  <pageMargins left="0.44" right="0.19685039370078741" top="0.41" bottom="0.2" header="0.19685039370078741" footer="0.2"/>
  <pageSetup paperSize="9" orientation="portrait" horizontalDpi="300" verticalDpi="300" r:id="rId1"/>
  <headerFooter alignWithMargins="0">
    <oddHeader>&amp;R&amp;"TH SarabunPSK,ธรรมดา"&amp;12&amp;F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G1:K29"/>
  <sheetViews>
    <sheetView workbookViewId="0">
      <selection activeCell="A6" sqref="A6:J7"/>
    </sheetView>
  </sheetViews>
  <sheetFormatPr defaultRowHeight="21"/>
  <cols>
    <col min="1" max="6" width="9.140625" style="123"/>
    <col min="7" max="7" width="23" style="127" customWidth="1"/>
    <col min="8" max="9" width="10.28515625" style="128" customWidth="1"/>
    <col min="10" max="10" width="23.140625" style="127" customWidth="1"/>
    <col min="11" max="11" width="18.85546875" style="127" bestFit="1" customWidth="1"/>
    <col min="12" max="16384" width="9.140625" style="123"/>
  </cols>
  <sheetData>
    <row r="1" spans="7:11" ht="21.75" thickBot="1"/>
    <row r="2" spans="7:11" ht="21.75" thickBot="1">
      <c r="G2" s="129">
        <v>1199600</v>
      </c>
    </row>
    <row r="3" spans="7:11">
      <c r="G3" s="130"/>
    </row>
    <row r="4" spans="7:11">
      <c r="G4" s="131"/>
    </row>
    <row r="5" spans="7:11" ht="21.75" thickBot="1">
      <c r="G5" s="127">
        <v>0</v>
      </c>
      <c r="H5" s="128">
        <v>1.3073999999999999</v>
      </c>
      <c r="J5" s="132">
        <v>0</v>
      </c>
      <c r="K5" s="132">
        <v>500000</v>
      </c>
    </row>
    <row r="6" spans="7:11">
      <c r="G6" s="133">
        <v>500000</v>
      </c>
      <c r="H6" s="134">
        <v>1.3073999999999999</v>
      </c>
      <c r="J6" s="132">
        <v>500000</v>
      </c>
      <c r="K6" s="132">
        <v>1000000</v>
      </c>
    </row>
    <row r="7" spans="7:11">
      <c r="G7" s="135">
        <v>1000000</v>
      </c>
      <c r="H7" s="136">
        <v>1.3049999999999999</v>
      </c>
      <c r="J7" s="132">
        <v>1000000</v>
      </c>
      <c r="K7" s="132">
        <v>2000000</v>
      </c>
    </row>
    <row r="8" spans="7:11">
      <c r="G8" s="135">
        <v>2000000</v>
      </c>
      <c r="H8" s="136">
        <v>1.3035000000000001</v>
      </c>
      <c r="I8" s="137"/>
      <c r="J8" s="132">
        <v>2000000</v>
      </c>
      <c r="K8" s="132">
        <v>5000000</v>
      </c>
    </row>
    <row r="9" spans="7:11">
      <c r="G9" s="135">
        <v>5000000</v>
      </c>
      <c r="H9" s="136">
        <v>1.3003</v>
      </c>
      <c r="I9" s="137"/>
      <c r="J9" s="132">
        <v>5000000</v>
      </c>
      <c r="K9" s="138">
        <v>10000000</v>
      </c>
    </row>
    <row r="10" spans="7:11">
      <c r="G10" s="139">
        <v>10000000</v>
      </c>
      <c r="H10" s="140">
        <v>1.2943</v>
      </c>
      <c r="I10" s="137"/>
      <c r="J10" s="138">
        <v>10000000</v>
      </c>
      <c r="K10" s="138">
        <v>15000000</v>
      </c>
    </row>
    <row r="11" spans="7:11">
      <c r="G11" s="139">
        <v>15000000</v>
      </c>
      <c r="H11" s="140">
        <v>1.2594000000000001</v>
      </c>
      <c r="I11" s="137"/>
      <c r="J11" s="138">
        <v>15000000</v>
      </c>
      <c r="K11" s="132">
        <v>20000000</v>
      </c>
    </row>
    <row r="12" spans="7:11">
      <c r="G12" s="135">
        <v>20000000</v>
      </c>
      <c r="H12" s="140">
        <v>1.2518</v>
      </c>
      <c r="I12" s="137"/>
      <c r="J12" s="132">
        <v>20000000</v>
      </c>
      <c r="K12" s="132">
        <v>25000000</v>
      </c>
    </row>
    <row r="13" spans="7:11">
      <c r="G13" s="135">
        <v>25000000</v>
      </c>
      <c r="H13" s="136">
        <v>1.2248000000000001</v>
      </c>
      <c r="I13" s="137"/>
      <c r="J13" s="132">
        <v>25000000</v>
      </c>
      <c r="K13" s="132">
        <v>30000000</v>
      </c>
    </row>
    <row r="14" spans="7:11">
      <c r="G14" s="135">
        <v>30000000</v>
      </c>
      <c r="H14" s="136">
        <v>1.2163999999999999</v>
      </c>
      <c r="I14" s="137"/>
      <c r="J14" s="132">
        <v>30000000</v>
      </c>
      <c r="K14" s="132">
        <v>40000000</v>
      </c>
    </row>
    <row r="15" spans="7:11">
      <c r="G15" s="135">
        <v>40000000</v>
      </c>
      <c r="H15" s="136">
        <v>1.2161</v>
      </c>
      <c r="I15" s="137"/>
      <c r="J15" s="132">
        <v>40000000</v>
      </c>
      <c r="K15" s="132">
        <v>50000000</v>
      </c>
    </row>
    <row r="16" spans="7:11">
      <c r="G16" s="135">
        <v>50000000</v>
      </c>
      <c r="H16" s="136">
        <v>1.2159</v>
      </c>
      <c r="I16" s="137"/>
      <c r="J16" s="132">
        <v>50000000</v>
      </c>
      <c r="K16" s="132">
        <v>60000000</v>
      </c>
    </row>
    <row r="17" spans="7:11">
      <c r="G17" s="135">
        <v>60000000</v>
      </c>
      <c r="H17" s="136">
        <v>1.2060999999999999</v>
      </c>
      <c r="I17" s="137"/>
      <c r="J17" s="132">
        <v>60000000</v>
      </c>
      <c r="K17" s="132">
        <v>70000000</v>
      </c>
    </row>
    <row r="18" spans="7:11">
      <c r="G18" s="135">
        <v>70000000</v>
      </c>
      <c r="H18" s="136">
        <v>1.2050000000000001</v>
      </c>
      <c r="I18" s="137"/>
      <c r="J18" s="132">
        <v>70000000</v>
      </c>
      <c r="K18" s="132">
        <v>80000000</v>
      </c>
    </row>
    <row r="19" spans="7:11">
      <c r="G19" s="135">
        <v>80000000</v>
      </c>
      <c r="H19" s="136">
        <v>1.2050000000000001</v>
      </c>
      <c r="I19" s="137"/>
      <c r="J19" s="132">
        <v>80000000</v>
      </c>
      <c r="K19" s="132">
        <v>90000000</v>
      </c>
    </row>
    <row r="20" spans="7:11">
      <c r="G20" s="135">
        <v>90000000</v>
      </c>
      <c r="H20" s="136">
        <v>1.2049000000000001</v>
      </c>
      <c r="I20" s="137"/>
      <c r="J20" s="132">
        <v>90000000</v>
      </c>
      <c r="K20" s="132">
        <v>100000000</v>
      </c>
    </row>
    <row r="21" spans="7:11">
      <c r="G21" s="135">
        <v>100000000</v>
      </c>
      <c r="H21" s="136">
        <v>1.2049000000000001</v>
      </c>
      <c r="I21" s="137"/>
      <c r="J21" s="132">
        <v>100000000</v>
      </c>
      <c r="K21" s="132">
        <v>150000000</v>
      </c>
    </row>
    <row r="22" spans="7:11">
      <c r="G22" s="135">
        <v>150000000</v>
      </c>
      <c r="H22" s="136">
        <v>1.2022999999999999</v>
      </c>
      <c r="I22" s="137"/>
      <c r="J22" s="132">
        <v>150000000</v>
      </c>
      <c r="K22" s="132">
        <v>200000000</v>
      </c>
    </row>
    <row r="23" spans="7:11">
      <c r="G23" s="135">
        <v>200000000</v>
      </c>
      <c r="H23" s="136">
        <v>1.2022999999999999</v>
      </c>
      <c r="I23" s="137"/>
      <c r="J23" s="132">
        <v>200000000</v>
      </c>
      <c r="K23" s="132">
        <v>250000000</v>
      </c>
    </row>
    <row r="24" spans="7:11">
      <c r="G24" s="135">
        <v>250000000</v>
      </c>
      <c r="H24" s="136">
        <v>1.2013</v>
      </c>
      <c r="I24" s="137"/>
      <c r="J24" s="132">
        <v>250000000</v>
      </c>
      <c r="K24" s="132">
        <v>300000000</v>
      </c>
    </row>
    <row r="25" spans="7:11">
      <c r="G25" s="135">
        <v>300000000</v>
      </c>
      <c r="H25" s="136">
        <v>1.1951000000000001</v>
      </c>
      <c r="I25" s="137"/>
      <c r="J25" s="132">
        <v>300000000</v>
      </c>
      <c r="K25" s="132">
        <v>350000000</v>
      </c>
    </row>
    <row r="26" spans="7:11">
      <c r="G26" s="135">
        <v>350000000</v>
      </c>
      <c r="H26" s="136">
        <v>1.1866000000000001</v>
      </c>
      <c r="I26" s="137"/>
      <c r="J26" s="132">
        <v>350000000</v>
      </c>
      <c r="K26" s="132">
        <v>400000000</v>
      </c>
    </row>
    <row r="27" spans="7:11">
      <c r="G27" s="135">
        <v>400000000</v>
      </c>
      <c r="H27" s="136">
        <v>1.1858</v>
      </c>
      <c r="I27" s="137"/>
      <c r="J27" s="132">
        <v>400000000</v>
      </c>
      <c r="K27" s="132">
        <v>500000000</v>
      </c>
    </row>
    <row r="28" spans="7:11">
      <c r="G28" s="135">
        <v>500000000</v>
      </c>
      <c r="H28" s="136">
        <v>1.1853</v>
      </c>
      <c r="I28" s="137"/>
      <c r="J28" s="132">
        <v>500000000</v>
      </c>
      <c r="K28" s="132">
        <v>500000000</v>
      </c>
    </row>
    <row r="29" spans="7:11" ht="21.75" thickBot="1">
      <c r="G29" s="141">
        <v>500000000</v>
      </c>
      <c r="H29" s="142">
        <v>1.1788000000000001</v>
      </c>
      <c r="I29" s="137"/>
      <c r="J29" s="132">
        <v>500000000</v>
      </c>
      <c r="K29" s="143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ปร.4(ก)</vt:lpstr>
      <vt:lpstr>ปร.5</vt:lpstr>
      <vt:lpstr>ปร.6</vt:lpstr>
      <vt:lpstr>(Factor F)</vt:lpstr>
      <vt:lpstr>Sheet1</vt:lpstr>
      <vt:lpstr>'(Factor F)'!Print_Area</vt:lpstr>
      <vt:lpstr>'ปร.4(ก)'!Print_Titles</vt:lpstr>
    </vt:vector>
  </TitlesOfParts>
  <Company>SK.Civil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Penie</cp:lastModifiedBy>
  <cp:lastPrinted>2023-01-31T08:58:59Z</cp:lastPrinted>
  <dcterms:created xsi:type="dcterms:W3CDTF">2012-02-29T01:43:10Z</dcterms:created>
  <dcterms:modified xsi:type="dcterms:W3CDTF">2023-01-31T09:43:03Z</dcterms:modified>
</cp:coreProperties>
</file>